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55" windowHeight="10050" tabRatio="725" activeTab="3"/>
  </bookViews>
  <sheets>
    <sheet name="표지 (근로)" sheetId="1" r:id="rId1"/>
    <sheet name="2022년예산서" sheetId="2" r:id="rId2"/>
    <sheet name="2022년 세입 " sheetId="3" r:id="rId3"/>
    <sheet name="2022년 세출" sheetId="4" r:id="rId4"/>
    <sheet name="Sheet2" sheetId="5" r:id="rId5"/>
  </sheets>
  <definedNames>
    <definedName name="_xlnm.Print_Area" localSheetId="3">'2022년 세출'!$A$1:$Z$256</definedName>
    <definedName name="_xlnm.Print_Titles" localSheetId="2">'2022년 세입 '!$3:$4</definedName>
    <definedName name="_xlnm.Print_Titles" localSheetId="3">'2022년 세출'!$3:$4</definedName>
    <definedName name="_xlnm.Print_Titles" localSheetId="1">'2022년예산서'!$3:$7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J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</t>
        </r>
        <r>
          <rPr>
            <sz val="9"/>
            <rFont val="돋움"/>
            <family val="3"/>
          </rPr>
          <t xml:space="preserve">번가
</t>
        </r>
      </text>
    </comment>
  </commentList>
</comments>
</file>

<file path=xl/comments4.xml><?xml version="1.0" encoding="utf-8"?>
<comments xmlns="http://schemas.openxmlformats.org/spreadsheetml/2006/main">
  <authors>
    <author>김은희</author>
    <author>USER</author>
  </authors>
  <commentList>
    <comment ref="M113" authorId="0">
      <text>
        <r>
          <rPr>
            <b/>
            <sz val="9"/>
            <rFont val="돋움"/>
            <family val="3"/>
          </rPr>
          <t>김은희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직업재활인건비</t>
        </r>
        <r>
          <rPr>
            <sz val="9"/>
            <rFont val="Tahoma"/>
            <family val="2"/>
          </rPr>
          <t xml:space="preserve"> 
</t>
        </r>
        <r>
          <rPr>
            <sz val="9"/>
            <rFont val="돋움"/>
            <family val="3"/>
          </rPr>
          <t>급여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상여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가족수당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연장근로수당</t>
        </r>
      </text>
    </comment>
    <comment ref="M116" authorId="0">
      <text>
        <r>
          <rPr>
            <b/>
            <sz val="9"/>
            <rFont val="돋움"/>
            <family val="3"/>
          </rPr>
          <t>김은희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직업재활인건비전체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수녀님인건비만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차감
</t>
        </r>
      </text>
    </comment>
    <comment ref="M120" authorId="0">
      <text>
        <r>
          <rPr>
            <b/>
            <sz val="9"/>
            <rFont val="돋움"/>
            <family val="3"/>
          </rPr>
          <t>김은희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직업재활인건비</t>
        </r>
        <r>
          <rPr>
            <sz val="9"/>
            <rFont val="Tahoma"/>
            <family val="2"/>
          </rPr>
          <t xml:space="preserve"> 
</t>
        </r>
        <r>
          <rPr>
            <sz val="9"/>
            <rFont val="돋움"/>
            <family val="3"/>
          </rPr>
          <t>급여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상여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가족수당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연장근로수당</t>
        </r>
      </text>
    </comment>
    <comment ref="U40" authorId="0">
      <text>
        <r>
          <rPr>
            <b/>
            <sz val="9"/>
            <rFont val="돋움"/>
            <family val="3"/>
          </rPr>
          <t>김은희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김대일
임창규
</t>
        </r>
      </text>
    </comment>
    <comment ref="S4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급식소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구애순</t>
        </r>
        <r>
          <rPr>
            <sz val="9"/>
            <rFont val="Tahoma"/>
            <family val="2"/>
          </rPr>
          <t xml:space="preserve"> 2.3</t>
        </r>
        <r>
          <rPr>
            <sz val="9"/>
            <rFont val="돋움"/>
            <family val="3"/>
          </rPr>
          <t>월
병가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무급휴직
</t>
        </r>
      </text>
    </comment>
    <comment ref="I7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문현모</t>
        </r>
      </text>
    </comment>
    <comment ref="I7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장인정</t>
        </r>
      </text>
    </comment>
    <comment ref="I7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김은희</t>
        </r>
      </text>
    </comment>
    <comment ref="I7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이정길
</t>
        </r>
        <r>
          <rPr>
            <sz val="9"/>
            <rFont val="Tahoma"/>
            <family val="2"/>
          </rPr>
          <t xml:space="preserve">2020.12.18 </t>
        </r>
        <r>
          <rPr>
            <sz val="9"/>
            <rFont val="돋움"/>
            <family val="3"/>
          </rPr>
          <t>셋째출산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소급
</t>
        </r>
      </text>
    </comment>
    <comment ref="I7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정혜원
</t>
        </r>
      </text>
    </comment>
    <comment ref="I7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기영문
</t>
        </r>
      </text>
    </comment>
    <comment ref="I7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정필문
</t>
        </r>
      </text>
    </comment>
    <comment ref="I7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홍중기</t>
        </r>
        <r>
          <rPr>
            <sz val="9"/>
            <rFont val="Tahoma"/>
            <family val="2"/>
          </rPr>
          <t xml:space="preserve"> : </t>
        </r>
        <r>
          <rPr>
            <sz val="9"/>
            <rFont val="돋움"/>
            <family val="3"/>
          </rPr>
          <t>배우자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 xml:space="preserve">첫째아
</t>
        </r>
      </text>
    </comment>
    <comment ref="I7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I7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신진희</t>
        </r>
        <r>
          <rPr>
            <sz val="9"/>
            <rFont val="Tahoma"/>
            <family val="2"/>
          </rPr>
          <t xml:space="preserve"> : </t>
        </r>
        <r>
          <rPr>
            <sz val="9"/>
            <rFont val="돋움"/>
            <family val="3"/>
          </rPr>
          <t xml:space="preserve">배우자
</t>
        </r>
      </text>
    </comment>
    <comment ref="I6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구진영
</t>
        </r>
      </text>
    </comment>
    <comment ref="U4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정창인</t>
        </r>
        <r>
          <rPr>
            <sz val="9"/>
            <rFont val="Tahoma"/>
            <family val="2"/>
          </rPr>
          <t xml:space="preserve"> 8</t>
        </r>
        <r>
          <rPr>
            <sz val="9"/>
            <rFont val="돋움"/>
            <family val="3"/>
          </rPr>
          <t>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입사
</t>
        </r>
      </text>
    </comment>
    <comment ref="O4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이유진</t>
        </r>
      </text>
    </comment>
    <comment ref="M41" authorId="0">
      <text>
        <r>
          <rPr>
            <b/>
            <sz val="9"/>
            <rFont val="돋움"/>
            <family val="3"/>
          </rPr>
          <t>김은희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변영웅</t>
        </r>
      </text>
    </comment>
    <comment ref="O4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김대일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임창규</t>
        </r>
      </text>
    </comment>
    <comment ref="O4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변영웅
</t>
        </r>
      </text>
    </comment>
    <comment ref="O4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김란경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박현아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김한울
윤성현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임동환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이준호</t>
        </r>
      </text>
    </comment>
    <comment ref="O4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</t>
        </r>
        <r>
          <rPr>
            <sz val="9"/>
            <rFont val="돋움"/>
            <family val="3"/>
          </rPr>
          <t>공장</t>
        </r>
        <r>
          <rPr>
            <sz val="9"/>
            <rFont val="Tahoma"/>
            <family val="2"/>
          </rPr>
          <t>:8</t>
        </r>
        <r>
          <rPr>
            <sz val="9"/>
            <rFont val="돋움"/>
            <family val="3"/>
          </rPr>
          <t xml:space="preserve">명
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공장</t>
        </r>
        <r>
          <rPr>
            <sz val="9"/>
            <rFont val="Tahoma"/>
            <family val="2"/>
          </rPr>
          <t>:17</t>
        </r>
        <r>
          <rPr>
            <sz val="9"/>
            <rFont val="돋움"/>
            <family val="3"/>
          </rPr>
          <t xml:space="preserve">명
</t>
        </r>
        <r>
          <rPr>
            <sz val="9"/>
            <rFont val="Tahoma"/>
            <family val="2"/>
          </rPr>
          <t>3</t>
        </r>
        <r>
          <rPr>
            <sz val="9"/>
            <rFont val="돋움"/>
            <family val="3"/>
          </rPr>
          <t>공장</t>
        </r>
        <r>
          <rPr>
            <sz val="9"/>
            <rFont val="Tahoma"/>
            <family val="2"/>
          </rPr>
          <t>:4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</t>
        </r>
      </text>
    </comment>
    <comment ref="O4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</t>
        </r>
        <r>
          <rPr>
            <sz val="9"/>
            <rFont val="돋움"/>
            <family val="3"/>
          </rPr>
          <t>공장</t>
        </r>
        <r>
          <rPr>
            <sz val="9"/>
            <rFont val="Tahoma"/>
            <family val="2"/>
          </rPr>
          <t xml:space="preserve"> :4</t>
        </r>
        <r>
          <rPr>
            <sz val="9"/>
            <rFont val="돋움"/>
            <family val="3"/>
          </rPr>
          <t>명
서유나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원안성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 xml:space="preserve">한장성
정슬기찬
</t>
        </r>
      </text>
    </comment>
    <comment ref="U4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</t>
        </r>
        <r>
          <rPr>
            <sz val="9"/>
            <rFont val="돋움"/>
            <family val="3"/>
          </rPr>
          <t>공장</t>
        </r>
        <r>
          <rPr>
            <sz val="9"/>
            <rFont val="Tahoma"/>
            <family val="2"/>
          </rPr>
          <t xml:space="preserve"> :2</t>
        </r>
        <r>
          <rPr>
            <sz val="9"/>
            <rFont val="돋움"/>
            <family val="3"/>
          </rPr>
          <t>명
송선규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정현실</t>
        </r>
      </text>
    </comment>
    <comment ref="I1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김숙희</t>
        </r>
      </text>
    </comment>
    <comment ref="I1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구진영</t>
        </r>
      </text>
    </comment>
    <comment ref="I1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김명숙</t>
        </r>
      </text>
    </comment>
    <comment ref="I1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문현모</t>
        </r>
      </text>
    </comment>
    <comment ref="I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장인정</t>
        </r>
      </text>
    </comment>
    <comment ref="I1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김은희</t>
        </r>
      </text>
    </comment>
    <comment ref="I1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이정길</t>
        </r>
      </text>
    </comment>
    <comment ref="I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정혜원</t>
        </r>
      </text>
    </comment>
    <comment ref="I1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기영문</t>
        </r>
      </text>
    </comment>
    <comment ref="I1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이주영</t>
        </r>
      </text>
    </comment>
    <comment ref="I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서세진</t>
        </r>
      </text>
    </comment>
    <comment ref="I2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정필문</t>
        </r>
      </text>
    </comment>
    <comment ref="I2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홍중기</t>
        </r>
      </text>
    </comment>
    <comment ref="I2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배태랑</t>
        </r>
        <r>
          <rPr>
            <sz val="9"/>
            <rFont val="Tahoma"/>
            <family val="2"/>
          </rPr>
          <t>(6.14~12.31)</t>
        </r>
      </text>
    </comment>
    <comment ref="I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오현민</t>
        </r>
      </text>
    </comment>
    <comment ref="I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신진희</t>
        </r>
      </text>
    </comment>
    <comment ref="I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노향희</t>
        </r>
      </text>
    </comment>
    <comment ref="U4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하대영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 xml:space="preserve">김정희
</t>
        </r>
      </text>
    </comment>
    <comment ref="O2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김영란
시급</t>
        </r>
        <r>
          <rPr>
            <sz val="9"/>
            <rFont val="Tahoma"/>
            <family val="2"/>
          </rPr>
          <t>+240,000</t>
        </r>
        <r>
          <rPr>
            <sz val="9"/>
            <rFont val="돋움"/>
            <family val="3"/>
          </rPr>
          <t xml:space="preserve">
</t>
        </r>
      </text>
    </comment>
    <comment ref="U2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김봉길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시급</t>
        </r>
        <r>
          <rPr>
            <sz val="9"/>
            <rFont val="Tahoma"/>
            <family val="2"/>
          </rPr>
          <t>+80,000</t>
        </r>
      </text>
    </comment>
    <comment ref="O2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최형길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정진화</t>
        </r>
      </text>
    </comment>
    <comment ref="O3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정이라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박순심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이해숙</t>
        </r>
      </text>
    </comment>
    <comment ref="U3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정영혜</t>
        </r>
      </text>
    </comment>
    <comment ref="O3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서윤석
</t>
        </r>
      </text>
    </comment>
    <comment ref="O3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</t>
        </r>
        <r>
          <rPr>
            <sz val="9"/>
            <rFont val="돋움"/>
            <family val="3"/>
          </rPr>
          <t>공장</t>
        </r>
        <r>
          <rPr>
            <sz val="9"/>
            <rFont val="Tahoma"/>
            <family val="2"/>
          </rPr>
          <t xml:space="preserve"> : </t>
        </r>
        <r>
          <rPr>
            <sz val="9"/>
            <rFont val="돋움"/>
            <family val="3"/>
          </rPr>
          <t xml:space="preserve">봉은하
</t>
        </r>
      </text>
    </comment>
    <comment ref="O3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</t>
        </r>
        <r>
          <rPr>
            <sz val="9"/>
            <rFont val="돋움"/>
            <family val="3"/>
          </rPr>
          <t>공장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김명희
</t>
        </r>
      </text>
    </comment>
    <comment ref="S3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박순심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연장</t>
        </r>
        <r>
          <rPr>
            <sz val="9"/>
            <rFont val="Tahoma"/>
            <family val="2"/>
          </rPr>
          <t xml:space="preserve"> 25</t>
        </r>
        <r>
          <rPr>
            <sz val="9"/>
            <rFont val="돋움"/>
            <family val="3"/>
          </rPr>
          <t xml:space="preserve">시
</t>
        </r>
      </text>
    </comment>
    <comment ref="Z2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기본급</t>
        </r>
        <r>
          <rPr>
            <sz val="9"/>
            <rFont val="Tahoma"/>
            <family val="2"/>
          </rPr>
          <t xml:space="preserve"> 348,453,600
</t>
        </r>
        <r>
          <rPr>
            <sz val="9"/>
            <rFont val="돋움"/>
            <family val="3"/>
          </rPr>
          <t>연장</t>
        </r>
        <r>
          <rPr>
            <sz val="9"/>
            <rFont val="Tahoma"/>
            <family val="2"/>
          </rPr>
          <t xml:space="preserve"> 18,732,000</t>
        </r>
      </text>
    </comment>
  </commentList>
</comments>
</file>

<file path=xl/sharedStrings.xml><?xml version="1.0" encoding="utf-8"?>
<sst xmlns="http://schemas.openxmlformats.org/spreadsheetml/2006/main" count="1473" uniqueCount="537">
  <si>
    <t>(단위:천원)</t>
  </si>
  <si>
    <t>세</t>
  </si>
  <si>
    <t>입</t>
  </si>
  <si>
    <t>출</t>
  </si>
  <si>
    <t>과</t>
  </si>
  <si>
    <t>목</t>
  </si>
  <si>
    <t>증</t>
  </si>
  <si>
    <t>감</t>
  </si>
  <si>
    <t>항</t>
  </si>
  <si>
    <t>%</t>
  </si>
  <si>
    <t>총계</t>
  </si>
  <si>
    <t>소계</t>
  </si>
  <si>
    <t>11인건비</t>
  </si>
  <si>
    <t>111급여</t>
  </si>
  <si>
    <t>13운영비</t>
  </si>
  <si>
    <t>131여비</t>
  </si>
  <si>
    <t>132수용비 및수수료</t>
  </si>
  <si>
    <t>133공공요금</t>
  </si>
  <si>
    <t>134제세공과금</t>
  </si>
  <si>
    <t>135차량비</t>
  </si>
  <si>
    <t>51차입금</t>
  </si>
  <si>
    <t>512기타차입금</t>
  </si>
  <si>
    <t>61전입금</t>
  </si>
  <si>
    <t>611법인전입금</t>
  </si>
  <si>
    <t>71이월금</t>
  </si>
  <si>
    <t>711전년도이월금</t>
  </si>
  <si>
    <t>81잡수입</t>
  </si>
  <si>
    <t>811불용품매각대</t>
  </si>
  <si>
    <t>813기타잡수입</t>
  </si>
  <si>
    <t>과목</t>
  </si>
  <si>
    <t>관</t>
  </si>
  <si>
    <t>비율</t>
  </si>
  <si>
    <t>계</t>
  </si>
  <si>
    <t>기본재산예금외의 예금이자 수입</t>
  </si>
  <si>
    <t>41 보조금수입</t>
  </si>
  <si>
    <t>42 후원금수입</t>
  </si>
  <si>
    <t>122직책보조비</t>
  </si>
  <si>
    <t>712이월사업비</t>
  </si>
  <si>
    <t>812기타예금이자수입</t>
  </si>
  <si>
    <t>소계</t>
  </si>
  <si>
    <t>61부채상환금</t>
  </si>
  <si>
    <t>611원금상환금</t>
  </si>
  <si>
    <t>세입세출총괄</t>
  </si>
  <si>
    <t>12업무추진비</t>
  </si>
  <si>
    <t>413기타보조금수입</t>
  </si>
  <si>
    <t>511금융기관차입금</t>
  </si>
  <si>
    <t>212자산취득비</t>
  </si>
  <si>
    <t>213시설장비유지비</t>
  </si>
  <si>
    <t>71잡지출</t>
  </si>
  <si>
    <t>씨튼장애인직업재활센터</t>
  </si>
  <si>
    <t>11이용료수입</t>
  </si>
  <si>
    <t>111이용료수입</t>
  </si>
  <si>
    <t>21사업수입</t>
  </si>
  <si>
    <t>211사업수입</t>
  </si>
  <si>
    <t>421후원금수입</t>
  </si>
  <si>
    <t>32재활사업비</t>
  </si>
  <si>
    <t>33프로그램사업비</t>
  </si>
  <si>
    <t>321근로인급여</t>
  </si>
  <si>
    <t>331프로그램사업비</t>
  </si>
  <si>
    <t>시설명: 씨튼장애인직업재활센터</t>
  </si>
  <si>
    <t>02사업수입</t>
  </si>
  <si>
    <t>04보조금수입</t>
  </si>
  <si>
    <t>41보조금수입</t>
  </si>
  <si>
    <t>42후원금수입</t>
  </si>
  <si>
    <t>05차입금</t>
  </si>
  <si>
    <t>51차입금</t>
  </si>
  <si>
    <t>512기타차입금</t>
  </si>
  <si>
    <t>06전입금</t>
  </si>
  <si>
    <t>61전입금</t>
  </si>
  <si>
    <t>611법인전입금</t>
  </si>
  <si>
    <t>07이월금</t>
  </si>
  <si>
    <t>71이월금</t>
  </si>
  <si>
    <t>08잡수입</t>
  </si>
  <si>
    <t>81잡수입</t>
  </si>
  <si>
    <t>811불용품매각대</t>
  </si>
  <si>
    <t>813기타잡수입</t>
  </si>
  <si>
    <t>시설명 : 씨튼장애인직업재활시설</t>
  </si>
  <si>
    <t>01사무비</t>
  </si>
  <si>
    <t>11인건비</t>
  </si>
  <si>
    <t>122직책보조비</t>
  </si>
  <si>
    <t>13운영비</t>
  </si>
  <si>
    <t>131여비</t>
  </si>
  <si>
    <t>133공공요금</t>
  </si>
  <si>
    <t>135차량비</t>
  </si>
  <si>
    <t>21시설비</t>
  </si>
  <si>
    <t>212자산취득비</t>
  </si>
  <si>
    <t>03사업비</t>
  </si>
  <si>
    <t>31운영비</t>
  </si>
  <si>
    <t>33프로그램사업비</t>
  </si>
  <si>
    <t>06상환금</t>
  </si>
  <si>
    <t>07잡지출</t>
  </si>
  <si>
    <t>71잡지출</t>
  </si>
  <si>
    <t>711잡지출</t>
  </si>
  <si>
    <t xml:space="preserve"> </t>
  </si>
  <si>
    <t>사회복지법인 씨튼수녀회사회복지원</t>
  </si>
  <si>
    <t>씨 튼 장 애 인  직 업 재 활 센 터</t>
  </si>
  <si>
    <t>113일용잡급</t>
  </si>
  <si>
    <t>314의료비</t>
  </si>
  <si>
    <t>137기타운영비</t>
  </si>
  <si>
    <t>411경상보조금수입(지자체)</t>
  </si>
  <si>
    <t xml:space="preserve"> </t>
  </si>
  <si>
    <t>311생계비</t>
  </si>
  <si>
    <t>211시설비</t>
  </si>
  <si>
    <t>711잡지출</t>
  </si>
  <si>
    <t xml:space="preserve"> </t>
  </si>
  <si>
    <t>81예비비 및 기타</t>
  </si>
  <si>
    <t>316직업재활비</t>
  </si>
  <si>
    <t>과   목</t>
  </si>
  <si>
    <t>사무용품비,집기구입비,비품수리비등</t>
  </si>
  <si>
    <t>211시설비</t>
  </si>
  <si>
    <t>21재산조성비</t>
  </si>
  <si>
    <t>612법인전입금(후원금)</t>
  </si>
  <si>
    <t>411시군구보조금</t>
  </si>
  <si>
    <t xml:space="preserve">   인건비</t>
  </si>
  <si>
    <t xml:space="preserve">   운영비</t>
  </si>
  <si>
    <t>112 제수당</t>
  </si>
  <si>
    <t xml:space="preserve"> </t>
  </si>
  <si>
    <t>121기관운영비</t>
  </si>
  <si>
    <t>123회의비</t>
  </si>
  <si>
    <t>313피복비</t>
  </si>
  <si>
    <t>112제수당</t>
  </si>
  <si>
    <t>115퇴직금및퇴직적립금</t>
  </si>
  <si>
    <t>116사회보험부담금</t>
  </si>
  <si>
    <t>117기타후생경비</t>
  </si>
  <si>
    <t>121기관운영비</t>
  </si>
  <si>
    <t>123회의비</t>
  </si>
  <si>
    <t>313피복비</t>
  </si>
  <si>
    <t>319사업개발비</t>
  </si>
  <si>
    <t>31사업비</t>
  </si>
  <si>
    <t xml:space="preserve"> </t>
  </si>
  <si>
    <t>보</t>
  </si>
  <si>
    <t>자</t>
  </si>
  <si>
    <t>자</t>
  </si>
  <si>
    <t>◎ 합계</t>
  </si>
  <si>
    <t>◎ 합계</t>
  </si>
  <si>
    <t>보</t>
  </si>
  <si>
    <t>자</t>
  </si>
  <si>
    <t>보</t>
  </si>
  <si>
    <t>자</t>
  </si>
  <si>
    <t xml:space="preserve">◎ 합계 </t>
  </si>
  <si>
    <t>◎ 합계</t>
  </si>
  <si>
    <t xml:space="preserve">근로장애인 급여 </t>
  </si>
  <si>
    <t xml:space="preserve">● 합계 </t>
  </si>
  <si>
    <t xml:space="preserve">◎ 합계 </t>
  </si>
  <si>
    <t>자</t>
  </si>
  <si>
    <t>자동차세 및 환경개선부담금등 관련세금</t>
  </si>
  <si>
    <t xml:space="preserve">소방안전협회비 및 그밖의협회비등 </t>
  </si>
  <si>
    <t>보</t>
  </si>
  <si>
    <t>종사자 및 근로자의 병원치료 및 비상의약품구입비등</t>
  </si>
  <si>
    <t>61부채
상환금</t>
  </si>
  <si>
    <t>08예비비
및기타</t>
  </si>
  <si>
    <t>331프로그램
사업비</t>
  </si>
  <si>
    <t>213시설장비
유지비</t>
  </si>
  <si>
    <t>02재산
조성비</t>
  </si>
  <si>
    <t>134 제세
   공과금</t>
  </si>
  <si>
    <t>132수용비 
및수수료</t>
  </si>
  <si>
    <t>12업무
추진비</t>
  </si>
  <si>
    <t>117기타 
후생경비</t>
  </si>
  <si>
    <t>명절휴가비</t>
  </si>
  <si>
    <t>가족수당</t>
  </si>
  <si>
    <t xml:space="preserve">연장근로수당
</t>
  </si>
  <si>
    <t>종사자수당</t>
  </si>
  <si>
    <t>제수당</t>
  </si>
  <si>
    <t>직재퇴직연금</t>
  </si>
  <si>
    <t>일반근로인</t>
  </si>
  <si>
    <t>근로장애인</t>
  </si>
  <si>
    <t>116사회보험
부담금</t>
  </si>
  <si>
    <t>812보조금
반환</t>
  </si>
  <si>
    <t>611원금
상환금</t>
  </si>
  <si>
    <t>316직업
재활비</t>
  </si>
  <si>
    <t>115퇴직금</t>
  </si>
  <si>
    <t>01이용인
부담금수입</t>
  </si>
  <si>
    <t xml:space="preserve">   종사자수당</t>
  </si>
  <si>
    <t>사회복지공동모금회 지정후원금</t>
  </si>
  <si>
    <t xml:space="preserve">414기타보조금
</t>
  </si>
  <si>
    <t xml:space="preserve">   합계</t>
  </si>
  <si>
    <t xml:space="preserve">
◈합계 
     </t>
  </si>
  <si>
    <r>
      <rPr>
        <b/>
        <sz val="8"/>
        <rFont val="굴림"/>
        <family val="3"/>
      </rPr>
      <t xml:space="preserve">
◈</t>
    </r>
    <r>
      <rPr>
        <b/>
        <sz val="8"/>
        <rFont val="돋움체"/>
        <family val="3"/>
      </rPr>
      <t xml:space="preserve">합계 
     </t>
    </r>
  </si>
  <si>
    <t>집단급식소 이용식대수입</t>
  </si>
  <si>
    <t>711전년도이월금</t>
  </si>
  <si>
    <t>전년도이월금
(후원금)</t>
  </si>
  <si>
    <t>해피빈후원금(전년도이월금)</t>
  </si>
  <si>
    <t>◎합계</t>
  </si>
  <si>
    <t>보조금 연장근로수당</t>
  </si>
  <si>
    <t>시군구보조금 합계</t>
  </si>
  <si>
    <t xml:space="preserve">종사자급여 </t>
  </si>
  <si>
    <t>(</t>
  </si>
  <si>
    <t>*</t>
  </si>
  <si>
    <t>*</t>
  </si>
  <si>
    <t>)</t>
  </si>
  <si>
    <t>+</t>
  </si>
  <si>
    <t>+</t>
  </si>
  <si>
    <t>(</t>
  </si>
  <si>
    <t>／</t>
  </si>
  <si>
    <t>(</t>
  </si>
  <si>
    <t>*20)</t>
  </si>
  <si>
    <t>*20)</t>
  </si>
  <si>
    <t>(</t>
  </si>
  <si>
    <t>*</t>
  </si>
  <si>
    <t>국민연금</t>
  </si>
  <si>
    <t xml:space="preserve">건강보험 </t>
  </si>
  <si>
    <t>장기요양보험</t>
  </si>
  <si>
    <t xml:space="preserve">고용보험 </t>
  </si>
  <si>
    <t>산재보험</t>
  </si>
  <si>
    <t>(</t>
  </si>
  <si>
    <t>*</t>
  </si>
  <si>
    <t>)</t>
  </si>
  <si>
    <t>+</t>
  </si>
  <si>
    <t>(40,000*12)</t>
  </si>
  <si>
    <t xml:space="preserve">화장지, 핸드타올,시설관리운영에 따른 기타운영비등 </t>
  </si>
  <si>
    <t xml:space="preserve"> </t>
  </si>
  <si>
    <t>81예비비 
  및 기타</t>
  </si>
  <si>
    <t>811차년도이월금</t>
  </si>
  <si>
    <t>812보조금반환</t>
  </si>
  <si>
    <t>811차년도
이월금</t>
  </si>
  <si>
    <t>생계비 전년도이월금</t>
  </si>
  <si>
    <t>종사자수당 전년도이월금</t>
  </si>
  <si>
    <t xml:space="preserve">신규입사자 위생복, 위생화, 위생모등  </t>
  </si>
  <si>
    <t>기타보조금 합계</t>
  </si>
  <si>
    <t>자부담 잔액 이월금</t>
  </si>
  <si>
    <t xml:space="preserve"> </t>
  </si>
  <si>
    <t>대한방제 소방시설 관리비 : (110,000*12), 점검보수비</t>
  </si>
  <si>
    <t>승강기통신비(3,850*12)</t>
  </si>
  <si>
    <t>직업재활이자발생액 차년도 이월및 자부담 잔액 이월금</t>
  </si>
  <si>
    <t xml:space="preserve">   일자리창출</t>
  </si>
  <si>
    <t>*</t>
  </si>
  <si>
    <t>)</t>
  </si>
  <si>
    <t>(</t>
  </si>
  <si>
    <t>(</t>
  </si>
  <si>
    <t>)</t>
  </si>
  <si>
    <t>(</t>
  </si>
  <si>
    <t>)</t>
  </si>
  <si>
    <t>)</t>
  </si>
  <si>
    <t>제수당(법인전입금)</t>
  </si>
  <si>
    <t>카드단말통신비(33,000*12)</t>
  </si>
  <si>
    <t>*</t>
  </si>
  <si>
    <t>)</t>
  </si>
  <si>
    <t>(</t>
  </si>
  <si>
    <t>(</t>
  </si>
  <si>
    <t>*</t>
  </si>
  <si>
    <t>)</t>
  </si>
  <si>
    <t>+</t>
  </si>
  <si>
    <t xml:space="preserve">비장애근로인 급여 </t>
  </si>
  <si>
    <t>9%/2)</t>
  </si>
  <si>
    <t>사업</t>
  </si>
  <si>
    <t>생계</t>
  </si>
  <si>
    <t>법인</t>
  </si>
  <si>
    <t>난방가스비(800,000*5월)+(500,000*2월)</t>
  </si>
  <si>
    <t>회계프로그램 유지보수비및 프로그램구입비등</t>
  </si>
  <si>
    <t>시설운영비 및 인건비지원,시설비지원금등</t>
  </si>
  <si>
    <t>법인</t>
  </si>
  <si>
    <t>*</t>
  </si>
  <si>
    <t>우편요금, 공공요금등</t>
  </si>
  <si>
    <t>호봉</t>
  </si>
  <si>
    <t>호봉</t>
  </si>
  <si>
    <t>호봉</t>
  </si>
  <si>
    <t>호봉</t>
  </si>
  <si>
    <t>시설장</t>
  </si>
  <si>
    <t>사무국장</t>
  </si>
  <si>
    <t>직업훈련</t>
  </si>
  <si>
    <t>영양사</t>
  </si>
  <si>
    <t>생산판매기사</t>
  </si>
  <si>
    <t>시설관리기사</t>
  </si>
  <si>
    <t>사무원</t>
  </si>
  <si>
    <t>위생원</t>
  </si>
  <si>
    <t>조리사</t>
  </si>
  <si>
    <t>사무국장</t>
  </si>
  <si>
    <t>직업훈련교사</t>
  </si>
  <si>
    <t>직업훈련교사</t>
  </si>
  <si>
    <t>생산판매기사</t>
  </si>
  <si>
    <t>조리사</t>
  </si>
  <si>
    <t>40,000*12)</t>
  </si>
  <si>
    <t xml:space="preserve"> </t>
  </si>
  <si>
    <t xml:space="preserve"> </t>
  </si>
  <si>
    <t xml:space="preserve"> </t>
  </si>
  <si>
    <t>직책수당</t>
  </si>
  <si>
    <t>위생사</t>
  </si>
  <si>
    <t>직무수당</t>
  </si>
  <si>
    <t xml:space="preserve">생산팀장 </t>
  </si>
  <si>
    <t>각부서장님</t>
  </si>
  <si>
    <t>시설.사무국장</t>
  </si>
  <si>
    <t>종사자 자부담</t>
  </si>
  <si>
    <t>종사자 :보조금</t>
  </si>
  <si>
    <t>비장애근로인</t>
  </si>
  <si>
    <t>국민연금</t>
  </si>
  <si>
    <t>비장애근로인사회보험부담금</t>
  </si>
  <si>
    <t>(40,000+20,000+60,000)*12</t>
  </si>
  <si>
    <t>위생사</t>
  </si>
  <si>
    <t>HACCP인증유지관련검사비(자가품질,영양성분검사,원료검사, 검교정)</t>
  </si>
  <si>
    <t>실험실 배지등 운영관련경비(세균배지17종*903,500)</t>
  </si>
  <si>
    <t xml:space="preserve"> 대한적십자회비 50,000 </t>
  </si>
  <si>
    <t>+</t>
  </si>
  <si>
    <t>운영위원회4회 및 진행비</t>
  </si>
  <si>
    <t>뱅킹,송금수수료, 업무처리에 따른 지급수수료등</t>
  </si>
  <si>
    <t>9357 그랜드밴 350,000*12</t>
  </si>
  <si>
    <t>제과제빵기기 및 기자재 구입비</t>
  </si>
  <si>
    <t>법인</t>
  </si>
  <si>
    <t>전기안전관리대행요금 275,000*12  대림전기안전관리공단</t>
  </si>
  <si>
    <t>직업재활이월금</t>
  </si>
  <si>
    <t xml:space="preserve">베이커리 및 원부재료구입비등 </t>
  </si>
  <si>
    <t>*</t>
  </si>
  <si>
    <t>(</t>
  </si>
  <si>
    <t>)</t>
  </si>
  <si>
    <t>*</t>
  </si>
  <si>
    <t>*</t>
  </si>
  <si>
    <t>*</t>
  </si>
  <si>
    <t>*</t>
  </si>
  <si>
    <t xml:space="preserve">"용봉"납품업체를 통한 급식 </t>
  </si>
  <si>
    <t>(</t>
  </si>
  <si>
    <t>*</t>
  </si>
  <si>
    <t>)</t>
  </si>
  <si>
    <t>+</t>
  </si>
  <si>
    <t>(</t>
  </si>
  <si>
    <t>*</t>
  </si>
  <si>
    <t>)</t>
  </si>
  <si>
    <t>(</t>
  </si>
  <si>
    <t>(</t>
  </si>
  <si>
    <t>(</t>
  </si>
  <si>
    <t>(</t>
  </si>
  <si>
    <t>(</t>
  </si>
  <si>
    <t>생협. 여성민우회</t>
  </si>
  <si>
    <t>㈜오아시스,프로엠</t>
  </si>
  <si>
    <t>이룸카페. 카페판매장등</t>
  </si>
  <si>
    <t>동광주농협, 로컬푸드매장</t>
  </si>
  <si>
    <t>비품.집기.기계등 그밖의 불용품의 매각대</t>
  </si>
  <si>
    <t>(</t>
  </si>
  <si>
    <t>)</t>
  </si>
  <si>
    <t>(</t>
  </si>
  <si>
    <t>주 40시간 이상근로자</t>
  </si>
  <si>
    <t>주 40시간 미만근로자</t>
  </si>
  <si>
    <t>주 30시간 미만근로자</t>
  </si>
  <si>
    <t>)</t>
  </si>
  <si>
    <t>8시간근무자. 연장</t>
  </si>
  <si>
    <t>동호회사업비(100,000*10회)</t>
  </si>
  <si>
    <t>2164 탑차주유 70,000*6</t>
  </si>
  <si>
    <t>토너 및 카트리지,칼라잉크등(사무기기 수리등)</t>
  </si>
  <si>
    <t xml:space="preserve">시설장직책수당 </t>
  </si>
  <si>
    <t xml:space="preserve">종사자 직무수당 </t>
  </si>
  <si>
    <t>기타후생경비(근로인등 명절지원금)일체</t>
  </si>
  <si>
    <t>명절선물구입비, 사회적응훈련비 및 단합비등(기타후생경비)</t>
  </si>
  <si>
    <t>(40,000+20,000+60,000)*12</t>
  </si>
  <si>
    <t>(40,000+60,000)*12</t>
  </si>
  <si>
    <t>(40,000+20,000+60,000+100,000)*12</t>
  </si>
  <si>
    <t>유치원, 어린이집등</t>
  </si>
  <si>
    <t xml:space="preserve">수녀님및수녀회,성당및수도원 </t>
  </si>
  <si>
    <t>한마음,우리농</t>
  </si>
  <si>
    <t>꽃마쇼핑몰, 꽃마수출</t>
  </si>
  <si>
    <t>행복나래, 공모사업:SK홈쇼핑</t>
  </si>
  <si>
    <t>더하이, 미실란</t>
  </si>
  <si>
    <t>씨튼베이커리, 오투엠</t>
  </si>
  <si>
    <t>온라인판매처,개인및기타</t>
  </si>
  <si>
    <t>은혜학교, 학교간식등</t>
  </si>
  <si>
    <t xml:space="preserve">공공기관 및 유관기관등 </t>
  </si>
  <si>
    <t>7535 모닝주유 60,000*12</t>
  </si>
  <si>
    <t>6605 냉동탑차 70,000*10</t>
  </si>
  <si>
    <t>5511 냉동탑차 400,000*12</t>
  </si>
  <si>
    <t>보일러(기계실) 및 상하수도청소 유지 및 시설물 보수유지비등</t>
  </si>
  <si>
    <t>2020년 기능보강사업 잔액 및 이자반환금</t>
  </si>
  <si>
    <t xml:space="preserve">종사자 명절휴가비  </t>
  </si>
  <si>
    <t>(40,000+20,000+60,000)*12</t>
  </si>
  <si>
    <t>영양사</t>
  </si>
  <si>
    <t>월동준비 김장등</t>
  </si>
  <si>
    <t>5명</t>
  </si>
  <si>
    <t>가스비50,000*12=베이커리내 온수사용및 가스비,주방가스비</t>
  </si>
  <si>
    <t xml:space="preserve">타이어 교체 및 차량검사,수리비등 (700,000*7대)1대 </t>
  </si>
  <si>
    <t>사무실의자 및 책상</t>
  </si>
  <si>
    <t>승강기, 소방,전기, 가스설비등 정기검사 수수료등</t>
  </si>
  <si>
    <t xml:space="preserve"> </t>
  </si>
  <si>
    <t>법인</t>
  </si>
  <si>
    <t>사회적응훈련(유관기관 행사참여 및 캠프,등산등)</t>
  </si>
  <si>
    <t>종사사 자기계발 및 종사자 및 비장애근로인 소통과화합</t>
  </si>
  <si>
    <t>법인</t>
  </si>
  <si>
    <t>일자리안정자금(근로복지공단) 2021년 최대5만원</t>
  </si>
  <si>
    <t>카드사용주유할인, 카드포인트, 자판기수입(180,000)기타 분류되지않은 수입</t>
  </si>
  <si>
    <t>군부대증식용,쇼설공갑(36.5)</t>
  </si>
  <si>
    <t>센터POS. 쇼핑몰(카페24)</t>
  </si>
  <si>
    <t>베이커리(작업장)장비수리 및 물품구입비</t>
  </si>
  <si>
    <t xml:space="preserve">직원워크샵 및 단합대회(회식등) </t>
  </si>
  <si>
    <t>812기타예금
이자수입</t>
  </si>
  <si>
    <t>(40,000+20,000+60,000+100,000)*12</t>
  </si>
  <si>
    <t xml:space="preserve">근로장애인  </t>
  </si>
  <si>
    <t>근로장애인사회보험부담금</t>
  </si>
  <si>
    <t xml:space="preserve">5730 스타렉스12인승 주유 100,000*6) </t>
  </si>
  <si>
    <t>7326 스타렉스12인승 200,000*12</t>
  </si>
  <si>
    <t xml:space="preserve">종량제 쓰레기봉투 구입 및 음식물스티커 </t>
  </si>
  <si>
    <t>2021년</t>
  </si>
  <si>
    <t>2021년</t>
  </si>
  <si>
    <t>KDB지원사업비</t>
  </si>
  <si>
    <t xml:space="preserve"> </t>
  </si>
  <si>
    <t>고용촉진지원금(용봉카페 근무자 정OO)</t>
  </si>
  <si>
    <t>SPC인센티브(5,000,000)/중소기업 TV홈쇼핑지원비(4,800,000)</t>
  </si>
  <si>
    <t>장애인고용공단 현장평가지원금 및 최저임금적용제외 근로자선정</t>
  </si>
  <si>
    <t>일자리창출사업잔액 이월금</t>
  </si>
  <si>
    <t xml:space="preserve">● 합계 </t>
  </si>
  <si>
    <t>인건비 : 2021년 보건복지부가이드라인기준</t>
  </si>
  <si>
    <t xml:space="preserve"> </t>
  </si>
  <si>
    <t>운영비및이자반환:10,286 종사자수당이자반환 : 987</t>
  </si>
  <si>
    <t>사회복무요원 포상금(50,000*2회*2명)</t>
  </si>
  <si>
    <t>포장기계+디지털자동인쇄기</t>
  </si>
  <si>
    <t>법인</t>
  </si>
  <si>
    <t>KDB</t>
  </si>
  <si>
    <t>프린터기,복사기,사무기기,컴퓨터등</t>
  </si>
  <si>
    <t>사무실이전 조성공사 및 네트워크공사등</t>
  </si>
  <si>
    <t>에어컨관리 및 집진기 청소관리비, 냉난방기수리</t>
  </si>
  <si>
    <t>*1.443%)</t>
  </si>
  <si>
    <t>412기능보강사업비</t>
  </si>
  <si>
    <t>413 일자리
안정자금</t>
  </si>
  <si>
    <t>집단급식시설 식재료 및 식자재 관리유지비(3,050,000*12)</t>
  </si>
  <si>
    <t>교육비 (장애인식개선, 성교육,인권교육, 안전교육, 보호자교육등)</t>
  </si>
  <si>
    <t>센터간판교체및추가</t>
  </si>
  <si>
    <t>남여탈의실 합판 마감공사비 /</t>
  </si>
  <si>
    <t>코로나19 감염예방 및 단계조정에 따른 사업미진행비 감액</t>
  </si>
  <si>
    <t xml:space="preserve">시설관련 지출보상금 및 분류되지 않은 지출등 </t>
  </si>
  <si>
    <t>412일자리안정자금</t>
  </si>
  <si>
    <t>각종 소모품구입 및 수리을 위한 부품구입비</t>
  </si>
  <si>
    <t>장애근로인 및 비장애근로인 단체안심상해보험가입2만*65명</t>
  </si>
  <si>
    <t xml:space="preserve">상하수도 450,000*12 </t>
  </si>
  <si>
    <t>전화요금 (200,000*12*1)기업형센트럴전화 변환</t>
  </si>
  <si>
    <t>복사용지등230,000*3회, 양식지(거래명세서)45,000*6박스</t>
  </si>
  <si>
    <t>기능</t>
  </si>
  <si>
    <t>HACCP갱신 및 유기인증갱신 심사비등</t>
  </si>
  <si>
    <t>시설내외부 환경개선공사비(사랑심기)</t>
  </si>
  <si>
    <t xml:space="preserve">출장여비,교육비등, 업무출장시 운영규정에 따른경비지출  </t>
  </si>
  <si>
    <t xml:space="preserve">광주직재협회비(310,000*12)
</t>
  </si>
  <si>
    <t>기능보강사업 잔액및이자이월금(차량기능보강) 정산후이자 88 발생 수입대체</t>
  </si>
  <si>
    <t>기능보강사업 잔액 반환 후 이자발생잔액 정산후 이자수입대체</t>
  </si>
  <si>
    <t>행복나래 상품경쟁력 강화사업 지원금</t>
  </si>
  <si>
    <t>기타인건비</t>
  </si>
  <si>
    <t>청년일경험 및 근로지원인서비스등 참여사업에 따른 인건비지출</t>
  </si>
  <si>
    <t>법인</t>
  </si>
  <si>
    <t xml:space="preserve">차량보험,시설유지보험계약유지등(화재,복지시설종합안전배상공제)  </t>
  </si>
  <si>
    <t>광주사회적기업협회비 20,000*12</t>
  </si>
  <si>
    <t>사회적기업 감면관련 북구청과오납금 환불</t>
  </si>
  <si>
    <t>급식소:5시간근무</t>
  </si>
  <si>
    <t>)</t>
  </si>
  <si>
    <t>장애인생산품판매시설</t>
  </si>
  <si>
    <t>신원보증보험 및 종사자단체상해보험(퇴사자환수),사회복무요원</t>
  </si>
  <si>
    <t>5시간근무자</t>
  </si>
  <si>
    <t>+</t>
  </si>
  <si>
    <t>+</t>
  </si>
  <si>
    <t>1공장7시간:봉OO</t>
  </si>
  <si>
    <t>사무실:안OO</t>
  </si>
  <si>
    <t xml:space="preserve">고용(대표자,성직자제외) </t>
  </si>
  <si>
    <t xml:space="preserve">산재(대표자,성직자제외) </t>
  </si>
  <si>
    <t>9%/2)</t>
  </si>
  <si>
    <t>연장근무승인시간 미근무 및 대체휴무 신청으로 수당미지급</t>
  </si>
  <si>
    <t>종사자 사회보험부담금 (보조금인건비+직책수당,직무수당)</t>
  </si>
  <si>
    <t>사회보험료 정산후 반영분 반영 국민연금7월~ 건강보험4월~</t>
  </si>
  <si>
    <t>북구청 안전총괄과 민생안정대책 방역물품구입지원금(수용비및수수료)</t>
  </si>
  <si>
    <t>안전총괄과 민생안정대책 방역물품구입지원금</t>
  </si>
  <si>
    <t>액 수(B-A)</t>
  </si>
  <si>
    <t>감</t>
  </si>
  <si>
    <t>경비용역료 (396,000*12) 캡스+CCTV이설설치비(110,000)</t>
  </si>
  <si>
    <t>1공장7시간:김OO</t>
  </si>
  <si>
    <t>시설관리(청소):박OO</t>
  </si>
  <si>
    <t>전입</t>
  </si>
  <si>
    <t>사업</t>
  </si>
  <si>
    <t>전입</t>
  </si>
  <si>
    <t>전입</t>
  </si>
  <si>
    <t>사업</t>
  </si>
  <si>
    <t>명절및성탄선물구입비 및 전달금등 (20,000*95명)*3회</t>
  </si>
  <si>
    <t>업무수행시 직원식대 및 직원회식비등(일부 기타후생비)</t>
  </si>
  <si>
    <t>시설내외부 환경개선 공사비(법인전입금(후원금) 사랑심기</t>
  </si>
  <si>
    <t>내부문 페인트,옥상방수,외부벽발수코팅,건물둘레 콘크리트공사등</t>
  </si>
  <si>
    <t>광주사회적경제지원센터 물류비지원 (800,000)</t>
  </si>
  <si>
    <t>청년일자리일경험(144,000)/근로복지공단(60,000)</t>
  </si>
  <si>
    <t>개인사유에 의한 월휴직으로 인한 인건비 차감</t>
  </si>
  <si>
    <t>인건비잔액 및 종사자수당 잔액반환금</t>
  </si>
  <si>
    <t>가톨릭장애인(30,000*12) 광주사복회협의회(150,000)</t>
  </si>
  <si>
    <t>2021년</t>
  </si>
  <si>
    <t>2022년</t>
  </si>
  <si>
    <t>2022년</t>
  </si>
  <si>
    <t>2022.1.1 - 2022.12.31</t>
  </si>
  <si>
    <t>2022년  세입세출예산서</t>
  </si>
  <si>
    <t>2022년 씨튼장애인직업재활센터  예산서</t>
  </si>
  <si>
    <t>2021. 12. 15.</t>
  </si>
  <si>
    <t>(40,000+20,000)*12</t>
  </si>
  <si>
    <t>설1월 추석9월</t>
  </si>
  <si>
    <t>사무실 웹관리</t>
  </si>
  <si>
    <t>시급 : 9,160</t>
  </si>
  <si>
    <t>시급 : 9,160</t>
  </si>
  <si>
    <t>2022년도 기능보강사업비(알파콘기계, 유텐실세척기)</t>
  </si>
  <si>
    <t xml:space="preserve">1호점/우체국쇼핑몰입점 </t>
  </si>
  <si>
    <t>샤방넷. 에스에이치글로컬</t>
  </si>
  <si>
    <t>보훈병원매점, 이외거래처</t>
  </si>
  <si>
    <t>기능보강사업비 (3공장 알파콘기계, 유텐실세척기)</t>
  </si>
  <si>
    <t>2022년 종사자수당 폐지 복지포인트 제도 도입</t>
  </si>
  <si>
    <t>*6.99%/2)</t>
  </si>
  <si>
    <t>*12.27%)</t>
  </si>
  <si>
    <t>*1.15%)</t>
  </si>
  <si>
    <t xml:space="preserve">현대엘리베이터 관리요금(27,000*12) (주책임자 30%)
</t>
  </si>
  <si>
    <t>대명:(화물80,000*12)+(승강기63,000*12) 현대관리자 70%</t>
  </si>
  <si>
    <t>세스코방역,차량:(190,000*12)+화랑방곡나방(120,000*12)</t>
  </si>
  <si>
    <t>근로인 중식비지원금(247일*47명*2,000)</t>
  </si>
  <si>
    <t xml:space="preserve">종사자수당(2022년 폐지, 복지포인트로 전환)  </t>
  </si>
  <si>
    <t xml:space="preserve">사회적일자리창출 지원사업 2021.사업종료 </t>
  </si>
  <si>
    <t xml:space="preserve"> </t>
  </si>
  <si>
    <t xml:space="preserve"> </t>
  </si>
  <si>
    <t xml:space="preserve">해피빈모금함수입 (10,000*12) </t>
  </si>
  <si>
    <t>직업재활 (17명+15명+1명)*60,000*12</t>
  </si>
  <si>
    <t>근로장애인(47명*20,000)*12+근로지원인(13명*60,000)*12</t>
  </si>
  <si>
    <t>기본지원금 59,410,000+가중지원금796,000*47명</t>
  </si>
  <si>
    <t>직업재활 사업수입에 대한 부가가치세 납부(2,000만원*4회)</t>
  </si>
  <si>
    <t>꽃마띠배너(200,000*12) 그외 홍보관련지출비용</t>
  </si>
  <si>
    <t>자치회의(부모회 및 근로장애인 간담회)</t>
  </si>
  <si>
    <t>*1.443%)</t>
  </si>
  <si>
    <t>2022년 세출 예산서</t>
  </si>
  <si>
    <t>2022년 세입 예산서</t>
  </si>
  <si>
    <t>2022년  세입 산출내역서 (산출내역 단위 : 원)</t>
  </si>
  <si>
    <t>2022년도 세출산출내역 (산출내역단위 : 원)</t>
  </si>
  <si>
    <t xml:space="preserve">2022.1.1 - 2022.12.31 </t>
  </si>
  <si>
    <t>2022.1.1 - 2022.12.31</t>
  </si>
  <si>
    <t xml:space="preserve">인권교육참여(30,000*16명)+(50,000*1명) </t>
  </si>
  <si>
    <t xml:space="preserve">시설장워크샵 ,보수교육등(200,000*2.5회)+(56,000*7명) </t>
  </si>
  <si>
    <t xml:space="preserve">관리자의무교육(HACCP) 및 안전관리교육등 </t>
  </si>
  <si>
    <t>전기요금6,375,000*12</t>
  </si>
  <si>
    <t xml:space="preserve">7시간:3공장 </t>
  </si>
  <si>
    <t>6시간:3공장6명,2공장2명</t>
  </si>
  <si>
    <t>1공장:6시간.5.5시간</t>
  </si>
  <si>
    <t>8시간 3공장2명</t>
  </si>
  <si>
    <t xml:space="preserve"> </t>
  </si>
  <si>
    <t>8시간 배송팀</t>
  </si>
  <si>
    <t>7시간 내포장실 서OO</t>
  </si>
  <si>
    <t>7시간(1:2명,2:1명)두부</t>
  </si>
  <si>
    <t>연장</t>
  </si>
  <si>
    <t>연장</t>
  </si>
  <si>
    <t>용봉카페:정OO  연장</t>
  </si>
  <si>
    <t>장기근속자 휴식을 위한 휴가비지원(500,000* 연10명)</t>
  </si>
  <si>
    <t>근로장애인 근로지원서비스 본인부담금(13명*6시간*300*247일)</t>
  </si>
  <si>
    <t>명절위로및 휴가비(근로장애인, 비장애근로인 연2회)</t>
  </si>
  <si>
    <t>기관운영 및 유관기관과의 업무회의비및 행사참여비등</t>
  </si>
  <si>
    <t>광주사회적기업선도기업 및 이웃돕기 행사참여동참</t>
  </si>
  <si>
    <t>시설내외부 건물 및 기계장치 유지보수등</t>
  </si>
  <si>
    <t>가족수당 지급기준:배우자4만, 첫째아2만 ,둘째아6만, 셋째이상10만 ,그밖의부양가족2만</t>
  </si>
  <si>
    <t xml:space="preserve">보조금 가족수당 </t>
  </si>
  <si>
    <t>예산(A)</t>
  </si>
  <si>
    <t>예산(B)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</si>
</sst>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₩&quot;\!\-#,##0_ ;_ * &quot;-&quot;_ ;_ @_ "/>
    <numFmt numFmtId="177" formatCode="#,###,"/>
    <numFmt numFmtId="178" formatCode="#,###,;0;0"/>
    <numFmt numFmtId="179" formatCode="#,###,;#,###,;0"/>
    <numFmt numFmtId="180" formatCode="#,##0,"/>
    <numFmt numFmtId="181" formatCode="#,###,;&quot;₩&quot;\!\-;0"/>
    <numFmt numFmtId="182" formatCode="0_);[Red]\(0\)"/>
    <numFmt numFmtId="183" formatCode="[$-412]yyyy&quot;년&quot;\ m&quot;월&quot;\ d&quot;일&quot;\ dddd"/>
    <numFmt numFmtId="184" formatCode="[$-412]AM/PM\ h:mm:ss"/>
    <numFmt numFmtId="185" formatCode="#,##0_);[Red]\(#,##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₩&quot;#,##0_);[Red]\(&quot;₩&quot;#,##0\)"/>
    <numFmt numFmtId="192" formatCode="#,##0.0"/>
    <numFmt numFmtId="193" formatCode="0.00_);[Red]\(0.00\)"/>
    <numFmt numFmtId="194" formatCode="0.0_);[Red]\(0.0\)"/>
    <numFmt numFmtId="195" formatCode="&quot;₩&quot;#,##0"/>
  </numFmts>
  <fonts count="109">
    <font>
      <sz val="12"/>
      <name val="바탕체"/>
      <family val="1"/>
    </font>
    <font>
      <sz val="11"/>
      <color indexed="8"/>
      <name val="맑은 고딕"/>
      <family val="3"/>
    </font>
    <font>
      <sz val="10"/>
      <name val="바탕체"/>
      <family val="1"/>
    </font>
    <font>
      <sz val="25"/>
      <name val="굴림체"/>
      <family val="3"/>
    </font>
    <font>
      <sz val="10"/>
      <name val="돋움체"/>
      <family val="3"/>
    </font>
    <font>
      <sz val="9"/>
      <name val="바탕체"/>
      <family val="1"/>
    </font>
    <font>
      <sz val="12"/>
      <name val="굴림체"/>
      <family val="3"/>
    </font>
    <font>
      <sz val="9"/>
      <name val="돋움체"/>
      <family val="3"/>
    </font>
    <font>
      <sz val="16"/>
      <name val="굴림체"/>
      <family val="3"/>
    </font>
    <font>
      <sz val="18"/>
      <name val="바탕체"/>
      <family val="1"/>
    </font>
    <font>
      <sz val="8"/>
      <name val="바탕"/>
      <family val="1"/>
    </font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4"/>
      <name val="돋움"/>
      <family val="3"/>
    </font>
    <font>
      <sz val="8"/>
      <name val="바탕체"/>
      <family val="1"/>
    </font>
    <font>
      <sz val="8"/>
      <name val="굴림체"/>
      <family val="3"/>
    </font>
    <font>
      <sz val="8"/>
      <name val="돋움체"/>
      <family val="3"/>
    </font>
    <font>
      <b/>
      <sz val="8"/>
      <name val="돋움체"/>
      <family val="3"/>
    </font>
    <font>
      <sz val="8"/>
      <name val="새굴림"/>
      <family val="1"/>
    </font>
    <font>
      <b/>
      <sz val="8"/>
      <name val="바탕체"/>
      <family val="1"/>
    </font>
    <font>
      <sz val="7"/>
      <name val="바탕체"/>
      <family val="1"/>
    </font>
    <font>
      <b/>
      <sz val="7"/>
      <name val="바탕체"/>
      <family val="1"/>
    </font>
    <font>
      <sz val="7"/>
      <name val="돋움체"/>
      <family val="3"/>
    </font>
    <font>
      <sz val="7.8"/>
      <name val="돋움체"/>
      <family val="3"/>
    </font>
    <font>
      <b/>
      <sz val="8"/>
      <name val="굴림"/>
      <family val="3"/>
    </font>
    <font>
      <sz val="7"/>
      <name val="맑은 고딕"/>
      <family val="3"/>
    </font>
    <font>
      <b/>
      <sz val="6"/>
      <name val="바탕체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9"/>
      <name val="돋움"/>
      <family val="3"/>
    </font>
    <font>
      <sz val="7"/>
      <name val="돋움"/>
      <family val="3"/>
    </font>
    <font>
      <sz val="6"/>
      <name val="돋움체"/>
      <family val="3"/>
    </font>
    <font>
      <sz val="6"/>
      <name val="바탕체"/>
      <family val="1"/>
    </font>
    <font>
      <b/>
      <sz val="9"/>
      <name val="바탕체"/>
      <family val="1"/>
    </font>
    <font>
      <sz val="7.5"/>
      <name val="돋움체"/>
      <family val="3"/>
    </font>
    <font>
      <b/>
      <sz val="7"/>
      <name val="돋움체"/>
      <family val="3"/>
    </font>
    <font>
      <sz val="5"/>
      <name val="돋움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u val="single"/>
      <sz val="12"/>
      <color indexed="20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2"/>
      <color indexed="12"/>
      <name val="바탕체"/>
      <family val="1"/>
    </font>
    <font>
      <sz val="8"/>
      <color indexed="8"/>
      <name val="돋움체"/>
      <family val="3"/>
    </font>
    <font>
      <sz val="7"/>
      <color indexed="8"/>
      <name val="바탕체"/>
      <family val="1"/>
    </font>
    <font>
      <sz val="7"/>
      <color indexed="10"/>
      <name val="바탕체"/>
      <family val="1"/>
    </font>
    <font>
      <sz val="8"/>
      <color indexed="8"/>
      <name val="바탕체"/>
      <family val="1"/>
    </font>
    <font>
      <b/>
      <sz val="8"/>
      <color indexed="8"/>
      <name val="돋움체"/>
      <family val="3"/>
    </font>
    <font>
      <sz val="7"/>
      <color indexed="8"/>
      <name val="돋움체"/>
      <family val="3"/>
    </font>
    <font>
      <sz val="8"/>
      <color indexed="10"/>
      <name val="돋움체"/>
      <family val="3"/>
    </font>
    <font>
      <sz val="6"/>
      <color indexed="8"/>
      <name val="돋움체"/>
      <family val="3"/>
    </font>
    <font>
      <sz val="8"/>
      <color indexed="61"/>
      <name val="돋움체"/>
      <family val="3"/>
    </font>
    <font>
      <sz val="8"/>
      <color indexed="30"/>
      <name val="돋움체"/>
      <family val="3"/>
    </font>
    <font>
      <sz val="7"/>
      <color indexed="10"/>
      <name val="돋움체"/>
      <family val="3"/>
    </font>
    <font>
      <sz val="8"/>
      <color indexed="10"/>
      <name val="새굴림"/>
      <family val="1"/>
    </font>
    <font>
      <sz val="6"/>
      <color indexed="10"/>
      <name val="돋움체"/>
      <family val="3"/>
    </font>
    <font>
      <sz val="8"/>
      <color indexed="56"/>
      <name val="돋움체"/>
      <family val="3"/>
    </font>
    <font>
      <sz val="7"/>
      <color indexed="56"/>
      <name val="바탕체"/>
      <family val="1"/>
    </font>
    <font>
      <b/>
      <sz val="7"/>
      <color indexed="8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2"/>
      <color theme="11"/>
      <name val="바탕체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2"/>
      <color theme="10"/>
      <name val="바탕체"/>
      <family val="1"/>
    </font>
    <font>
      <sz val="8"/>
      <color theme="1"/>
      <name val="돋움체"/>
      <family val="3"/>
    </font>
    <font>
      <sz val="7"/>
      <color theme="1"/>
      <name val="바탕체"/>
      <family val="1"/>
    </font>
    <font>
      <sz val="7"/>
      <color rgb="FFFF0000"/>
      <name val="바탕체"/>
      <family val="1"/>
    </font>
    <font>
      <sz val="8"/>
      <color theme="1"/>
      <name val="바탕체"/>
      <family val="1"/>
    </font>
    <font>
      <b/>
      <sz val="8"/>
      <color theme="1"/>
      <name val="돋움체"/>
      <family val="3"/>
    </font>
    <font>
      <sz val="7"/>
      <color theme="1"/>
      <name val="돋움체"/>
      <family val="3"/>
    </font>
    <font>
      <sz val="8"/>
      <color rgb="FFFF0000"/>
      <name val="돋움체"/>
      <family val="3"/>
    </font>
    <font>
      <sz val="6"/>
      <color theme="1"/>
      <name val="돋움체"/>
      <family val="3"/>
    </font>
    <font>
      <sz val="8"/>
      <color rgb="FF9D379F"/>
      <name val="돋움체"/>
      <family val="3"/>
    </font>
    <font>
      <sz val="8"/>
      <color rgb="FF0070C0"/>
      <name val="돋움체"/>
      <family val="3"/>
    </font>
    <font>
      <sz val="7"/>
      <color rgb="FFFF0000"/>
      <name val="돋움체"/>
      <family val="3"/>
    </font>
    <font>
      <sz val="8"/>
      <color rgb="FFFF0000"/>
      <name val="새굴림"/>
      <family val="1"/>
    </font>
    <font>
      <sz val="6"/>
      <color rgb="FFFF0000"/>
      <name val="돋움체"/>
      <family val="3"/>
    </font>
    <font>
      <sz val="8"/>
      <color theme="3" tint="0.39998000860214233"/>
      <name val="돋움체"/>
      <family val="3"/>
    </font>
    <font>
      <sz val="7"/>
      <color theme="3" tint="0.39998000860214233"/>
      <name val="바탕체"/>
      <family val="1"/>
    </font>
    <font>
      <b/>
      <sz val="7"/>
      <color theme="1"/>
      <name val="바탕체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/>
      <bottom/>
    </border>
    <border>
      <left style="thin"/>
      <right style="hair"/>
      <top style="hair"/>
      <bottom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thin"/>
    </border>
    <border>
      <left/>
      <right/>
      <top/>
      <bottom style="hair"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/>
      <bottom style="thin"/>
    </border>
    <border>
      <left style="thin"/>
      <right/>
      <top style="hair"/>
      <bottom style="thin"/>
    </border>
    <border>
      <left/>
      <right style="hair"/>
      <top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/>
      <right style="hair"/>
      <top style="hair"/>
      <bottom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/>
      <right style="thin"/>
      <top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hair"/>
      <right style="hair">
        <color indexed="8"/>
      </right>
      <top/>
      <bottom>
        <color indexed="63"/>
      </bottom>
    </border>
    <border>
      <left style="hair">
        <color indexed="8"/>
      </left>
      <right style="hair">
        <color indexed="8"/>
      </right>
      <top/>
      <bottom>
        <color indexed="63"/>
      </bottom>
    </border>
    <border>
      <left style="hair">
        <color indexed="8"/>
      </left>
      <right>
        <color indexed="63"/>
      </right>
      <top/>
      <bottom>
        <color indexed="63"/>
      </bottom>
    </border>
    <border>
      <left style="hair">
        <color indexed="8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2" fillId="0" borderId="1" applyNumberFormat="0" applyAlignment="0">
      <protection/>
    </xf>
    <xf numFmtId="0" fontId="77" fillId="26" borderId="2" applyNumberFormat="0" applyAlignment="0" applyProtection="0"/>
    <xf numFmtId="0" fontId="78" fillId="27" borderId="0" applyNumberFormat="0" applyBorder="0" applyAlignment="0" applyProtection="0"/>
    <xf numFmtId="0" fontId="0" fillId="28" borderId="3" applyNumberFormat="0" applyFont="0" applyAlignment="0" applyProtection="0"/>
    <xf numFmtId="9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4" applyNumberFormat="0" applyAlignment="0" applyProtection="0"/>
    <xf numFmtId="0" fontId="2" fillId="0" borderId="1" applyNumberFormat="0" applyAlignment="0"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31" borderId="2" applyNumberFormat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9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32" borderId="0" applyNumberFormat="0" applyBorder="0" applyAlignment="0" applyProtection="0"/>
    <xf numFmtId="0" fontId="91" fillId="26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92" fillId="0" borderId="0" applyNumberFormat="0" applyFill="0" applyBorder="0" applyAlignment="0" applyProtection="0"/>
  </cellStyleXfs>
  <cellXfs count="124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80" fontId="0" fillId="0" borderId="0" xfId="0" applyNumberForma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Continuous" vertical="top" wrapText="1"/>
    </xf>
    <xf numFmtId="177" fontId="0" fillId="0" borderId="0" xfId="0" applyNumberFormat="1" applyAlignment="1">
      <alignment horizontal="centerContinuous" vertical="top"/>
    </xf>
    <xf numFmtId="3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3" fontId="7" fillId="0" borderId="0" xfId="0" applyNumberFormat="1" applyFont="1" applyAlignment="1" quotePrefix="1">
      <alignment horizontal="right"/>
    </xf>
    <xf numFmtId="0" fontId="9" fillId="0" borderId="0" xfId="0" applyFont="1" applyAlignment="1">
      <alignment vertical="top"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left" vertical="top"/>
    </xf>
    <xf numFmtId="3" fontId="7" fillId="0" borderId="0" xfId="0" applyNumberFormat="1" applyFont="1" applyAlignment="1">
      <alignment vertical="top"/>
    </xf>
    <xf numFmtId="180" fontId="7" fillId="0" borderId="0" xfId="0" applyNumberFormat="1" applyFont="1" applyBorder="1" applyAlignment="1">
      <alignment vertical="top"/>
    </xf>
    <xf numFmtId="180" fontId="7" fillId="0" borderId="0" xfId="0" applyNumberFormat="1" applyFont="1" applyAlignment="1">
      <alignment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78" fontId="7" fillId="0" borderId="11" xfId="48" applyNumberFormat="1" applyFont="1" applyBorder="1" applyAlignment="1">
      <alignment vertical="top" wrapText="1"/>
      <protection/>
    </xf>
    <xf numFmtId="0" fontId="7" fillId="0" borderId="11" xfId="0" applyFont="1" applyBorder="1" applyAlignment="1" quotePrefix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 quotePrefix="1">
      <alignment horizontal="left" vertical="top" wrapText="1"/>
    </xf>
    <xf numFmtId="0" fontId="7" fillId="0" borderId="13" xfId="48" applyFont="1" applyBorder="1" applyAlignment="1">
      <alignment horizontal="left" vertical="top" wrapText="1"/>
      <protection/>
    </xf>
    <xf numFmtId="0" fontId="7" fillId="0" borderId="11" xfId="48" applyFont="1" applyBorder="1" applyAlignment="1">
      <alignment horizontal="left" vertical="top" wrapText="1"/>
      <protection/>
    </xf>
    <xf numFmtId="0" fontId="7" fillId="0" borderId="11" xfId="40" applyFont="1" applyBorder="1" applyAlignment="1" quotePrefix="1">
      <alignment horizontal="center" vertical="top" wrapText="1"/>
      <protection/>
    </xf>
    <xf numFmtId="178" fontId="7" fillId="0" borderId="12" xfId="48" applyNumberFormat="1" applyFont="1" applyBorder="1" applyAlignment="1">
      <alignment vertical="top" wrapText="1"/>
      <protection/>
    </xf>
    <xf numFmtId="0" fontId="7" fillId="0" borderId="13" xfId="0" applyFont="1" applyBorder="1" applyAlignment="1">
      <alignment horizontal="distributed" vertical="top" wrapText="1"/>
    </xf>
    <xf numFmtId="0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181" fontId="7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left" vertical="top"/>
    </xf>
    <xf numFmtId="181" fontId="7" fillId="0" borderId="12" xfId="0" applyNumberFormat="1" applyFont="1" applyBorder="1" applyAlignment="1">
      <alignment vertical="top" wrapText="1"/>
    </xf>
    <xf numFmtId="181" fontId="7" fillId="0" borderId="12" xfId="0" applyNumberFormat="1" applyFont="1" applyBorder="1" applyAlignment="1">
      <alignment vertical="top"/>
    </xf>
    <xf numFmtId="181" fontId="7" fillId="0" borderId="1" xfId="0" applyNumberFormat="1" applyFont="1" applyBorder="1" applyAlignment="1">
      <alignment vertical="top"/>
    </xf>
    <xf numFmtId="0" fontId="7" fillId="0" borderId="11" xfId="40" applyFont="1" applyBorder="1" applyAlignment="1">
      <alignment horizontal="left" vertical="top" wrapText="1"/>
      <protection/>
    </xf>
    <xf numFmtId="181" fontId="7" fillId="0" borderId="11" xfId="40" applyNumberFormat="1" applyFont="1" applyBorder="1" applyAlignment="1">
      <alignment vertical="top" wrapText="1"/>
      <protection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/>
    </xf>
    <xf numFmtId="177" fontId="7" fillId="0" borderId="0" xfId="0" applyNumberFormat="1" applyFont="1" applyAlignment="1">
      <alignment horizontal="centerContinuous" vertical="top"/>
    </xf>
    <xf numFmtId="3" fontId="7" fillId="0" borderId="0" xfId="0" applyNumberFormat="1" applyFont="1" applyAlignment="1">
      <alignment horizontal="centerContinuous" vertical="top"/>
    </xf>
    <xf numFmtId="0" fontId="7" fillId="0" borderId="0" xfId="0" applyFont="1" applyAlignment="1">
      <alignment horizontal="centerContinuous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11" xfId="48" applyFont="1" applyBorder="1" applyAlignment="1">
      <alignment horizontal="center" vertical="center" wrapText="1"/>
      <protection/>
    </xf>
    <xf numFmtId="179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 quotePrefix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vertical="top"/>
    </xf>
    <xf numFmtId="3" fontId="7" fillId="0" borderId="16" xfId="0" applyNumberFormat="1" applyFont="1" applyBorder="1" applyAlignment="1">
      <alignment vertical="top"/>
    </xf>
    <xf numFmtId="0" fontId="7" fillId="0" borderId="17" xfId="0" applyFont="1" applyBorder="1" applyAlignment="1">
      <alignment vertical="top" wrapText="1"/>
    </xf>
    <xf numFmtId="180" fontId="7" fillId="0" borderId="17" xfId="0" applyNumberFormat="1" applyFont="1" applyBorder="1" applyAlignment="1">
      <alignment vertical="top"/>
    </xf>
    <xf numFmtId="3" fontId="7" fillId="0" borderId="18" xfId="0" applyNumberFormat="1" applyFont="1" applyBorder="1" applyAlignment="1">
      <alignment vertical="top"/>
    </xf>
    <xf numFmtId="0" fontId="7" fillId="0" borderId="12" xfId="0" applyFont="1" applyBorder="1" applyAlignment="1" quotePrefix="1">
      <alignment horizontal="center" vertical="top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horizontal="left" vertical="top"/>
    </xf>
    <xf numFmtId="180" fontId="7" fillId="0" borderId="11" xfId="0" applyNumberFormat="1" applyFont="1" applyBorder="1" applyAlignment="1">
      <alignment vertical="top"/>
    </xf>
    <xf numFmtId="3" fontId="7" fillId="0" borderId="15" xfId="0" applyNumberFormat="1" applyFont="1" applyBorder="1" applyAlignment="1">
      <alignment vertical="top"/>
    </xf>
    <xf numFmtId="177" fontId="7" fillId="0" borderId="12" xfId="40" applyNumberFormat="1" applyFont="1" applyBorder="1" applyAlignment="1">
      <alignment vertical="top" wrapText="1"/>
      <protection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 vertical="top"/>
    </xf>
    <xf numFmtId="180" fontId="7" fillId="0" borderId="1" xfId="0" applyNumberFormat="1" applyFont="1" applyBorder="1" applyAlignment="1">
      <alignment vertical="top"/>
    </xf>
    <xf numFmtId="3" fontId="7" fillId="0" borderId="11" xfId="48" applyNumberFormat="1" applyFont="1" applyBorder="1" applyAlignment="1" quotePrefix="1">
      <alignment horizontal="left" vertical="top" wrapText="1"/>
      <protection/>
    </xf>
    <xf numFmtId="0" fontId="7" fillId="0" borderId="11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/>
    </xf>
    <xf numFmtId="0" fontId="7" fillId="0" borderId="20" xfId="0" applyFont="1" applyBorder="1" applyAlignment="1">
      <alignment horizontal="left" vertical="top" wrapText="1"/>
    </xf>
    <xf numFmtId="178" fontId="7" fillId="0" borderId="1" xfId="48" applyNumberFormat="1" applyFont="1" applyBorder="1" applyAlignment="1">
      <alignment vertical="top" wrapText="1"/>
      <protection/>
    </xf>
    <xf numFmtId="0" fontId="7" fillId="0" borderId="20" xfId="48" applyFont="1" applyBorder="1" applyAlignment="1">
      <alignment horizontal="left" vertical="top" wrapText="1"/>
      <protection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>
      <alignment horizontal="centerContinuous" vertical="top"/>
    </xf>
    <xf numFmtId="0" fontId="7" fillId="0" borderId="0" xfId="0" applyFont="1" applyBorder="1" applyAlignment="1">
      <alignment wrapText="1"/>
    </xf>
    <xf numFmtId="18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3" xfId="48" applyFont="1" applyBorder="1" applyAlignment="1">
      <alignment horizontal="center" vertical="center" wrapText="1"/>
      <protection/>
    </xf>
    <xf numFmtId="0" fontId="7" fillId="0" borderId="21" xfId="0" applyFont="1" applyBorder="1" applyAlignment="1" quotePrefix="1">
      <alignment horizontal="center" vertical="top"/>
    </xf>
    <xf numFmtId="0" fontId="7" fillId="0" borderId="14" xfId="0" applyFont="1" applyBorder="1" applyAlignment="1" quotePrefix="1">
      <alignment horizontal="center" vertical="top"/>
    </xf>
    <xf numFmtId="0" fontId="7" fillId="0" borderId="13" xfId="48" applyFont="1" applyBorder="1" applyAlignment="1">
      <alignment horizontal="distributed" vertical="top" wrapText="1"/>
      <protection/>
    </xf>
    <xf numFmtId="0" fontId="7" fillId="0" borderId="13" xfId="48" applyFont="1" applyBorder="1" applyAlignment="1">
      <alignment vertical="top" wrapText="1"/>
      <protection/>
    </xf>
    <xf numFmtId="0" fontId="7" fillId="0" borderId="14" xfId="48" applyFont="1" applyBorder="1" applyAlignment="1">
      <alignment horizontal="distributed" vertical="top" wrapText="1"/>
      <protection/>
    </xf>
    <xf numFmtId="0" fontId="7" fillId="0" borderId="14" xfId="48" applyFont="1" applyBorder="1" applyAlignment="1">
      <alignment vertical="top"/>
      <protection/>
    </xf>
    <xf numFmtId="3" fontId="7" fillId="0" borderId="13" xfId="48" applyNumberFormat="1" applyFont="1" applyBorder="1" applyAlignment="1">
      <alignment vertical="top"/>
      <protection/>
    </xf>
    <xf numFmtId="0" fontId="7" fillId="0" borderId="13" xfId="0" applyFont="1" applyBorder="1" applyAlignment="1">
      <alignment vertical="top"/>
    </xf>
    <xf numFmtId="0" fontId="7" fillId="0" borderId="13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 wrapText="1"/>
    </xf>
    <xf numFmtId="3" fontId="7" fillId="0" borderId="22" xfId="0" applyNumberFormat="1" applyFont="1" applyBorder="1" applyAlignment="1">
      <alignment vertical="top"/>
    </xf>
    <xf numFmtId="0" fontId="7" fillId="0" borderId="23" xfId="0" applyFont="1" applyBorder="1" applyAlignment="1" quotePrefix="1">
      <alignment horizontal="center" vertical="top"/>
    </xf>
    <xf numFmtId="0" fontId="7" fillId="0" borderId="0" xfId="0" applyFont="1" applyBorder="1" applyAlignment="1">
      <alignment horizontal="left" vertical="top" wrapText="1"/>
    </xf>
    <xf numFmtId="181" fontId="7" fillId="33" borderId="1" xfId="50" applyNumberFormat="1" applyFont="1" applyFill="1" applyBorder="1" applyAlignment="1">
      <alignment vertical="top" wrapText="1"/>
    </xf>
    <xf numFmtId="0" fontId="7" fillId="0" borderId="17" xfId="0" applyFont="1" applyBorder="1" applyAlignment="1">
      <alignment horizontal="left" vertical="top"/>
    </xf>
    <xf numFmtId="181" fontId="7" fillId="0" borderId="17" xfId="0" applyNumberFormat="1" applyFont="1" applyBorder="1" applyAlignment="1">
      <alignment vertical="top"/>
    </xf>
    <xf numFmtId="181" fontId="7" fillId="33" borderId="17" xfId="0" applyNumberFormat="1" applyFont="1" applyFill="1" applyBorder="1" applyAlignment="1">
      <alignment vertical="top"/>
    </xf>
    <xf numFmtId="181" fontId="7" fillId="33" borderId="11" xfId="40" applyNumberFormat="1" applyFont="1" applyFill="1" applyBorder="1" applyAlignment="1">
      <alignment vertical="top" wrapText="1"/>
      <protection/>
    </xf>
    <xf numFmtId="181" fontId="7" fillId="0" borderId="17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0" fontId="7" fillId="0" borderId="1" xfId="0" applyFont="1" applyBorder="1" applyAlignment="1" quotePrefix="1">
      <alignment horizontal="left" vertical="top" wrapText="1"/>
    </xf>
    <xf numFmtId="0" fontId="2" fillId="0" borderId="24" xfId="0" applyFont="1" applyBorder="1" applyAlignment="1">
      <alignment vertical="top"/>
    </xf>
    <xf numFmtId="0" fontId="7" fillId="0" borderId="14" xfId="48" applyFont="1" applyBorder="1" applyAlignment="1">
      <alignment horizontal="left" vertical="top" wrapText="1"/>
      <protection/>
    </xf>
    <xf numFmtId="180" fontId="7" fillId="0" borderId="25" xfId="0" applyNumberFormat="1" applyFont="1" applyBorder="1" applyAlignment="1">
      <alignment vertical="top"/>
    </xf>
    <xf numFmtId="3" fontId="7" fillId="0" borderId="26" xfId="0" applyNumberFormat="1" applyFont="1" applyBorder="1" applyAlignment="1">
      <alignment vertical="top"/>
    </xf>
    <xf numFmtId="0" fontId="7" fillId="0" borderId="13" xfId="0" applyFont="1" applyBorder="1" applyAlignment="1" quotePrefix="1">
      <alignment horizontal="center" vertical="top"/>
    </xf>
    <xf numFmtId="0" fontId="7" fillId="0" borderId="13" xfId="0" applyFont="1" applyBorder="1" applyAlignment="1">
      <alignment horizontal="center" vertical="top"/>
    </xf>
    <xf numFmtId="178" fontId="7" fillId="0" borderId="17" xfId="48" applyNumberFormat="1" applyFont="1" applyBorder="1" applyAlignment="1">
      <alignment vertical="top" wrapText="1"/>
      <protection/>
    </xf>
    <xf numFmtId="0" fontId="7" fillId="0" borderId="25" xfId="0" applyFont="1" applyBorder="1" applyAlignment="1">
      <alignment vertical="top" wrapText="1"/>
    </xf>
    <xf numFmtId="181" fontId="7" fillId="0" borderId="11" xfId="50" applyNumberFormat="1" applyFont="1" applyBorder="1" applyAlignment="1">
      <alignment vertical="top" wrapText="1"/>
    </xf>
    <xf numFmtId="0" fontId="7" fillId="0" borderId="1" xfId="48" applyFont="1" applyBorder="1" applyAlignment="1">
      <alignment vertical="top" wrapText="1"/>
      <protection/>
    </xf>
    <xf numFmtId="181" fontId="7" fillId="0" borderId="1" xfId="0" applyNumberFormat="1" applyFont="1" applyBorder="1" applyAlignment="1">
      <alignment vertical="top" wrapText="1"/>
    </xf>
    <xf numFmtId="0" fontId="7" fillId="0" borderId="20" xfId="0" applyFont="1" applyBorder="1" applyAlignment="1">
      <alignment horizontal="distributed" vertical="top" wrapText="1"/>
    </xf>
    <xf numFmtId="0" fontId="7" fillId="0" borderId="1" xfId="48" applyFont="1" applyBorder="1" applyAlignment="1" quotePrefix="1">
      <alignment horizontal="left" vertical="top" wrapText="1"/>
      <protection/>
    </xf>
    <xf numFmtId="0" fontId="7" fillId="0" borderId="17" xfId="48" applyFont="1" applyBorder="1" applyAlignment="1" quotePrefix="1">
      <alignment horizontal="left" vertical="top" wrapText="1"/>
      <protection/>
    </xf>
    <xf numFmtId="0" fontId="2" fillId="0" borderId="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7" fillId="0" borderId="20" xfId="48" applyFont="1" applyBorder="1" applyAlignment="1">
      <alignment horizontal="distributed" vertical="top" wrapText="1"/>
      <protection/>
    </xf>
    <xf numFmtId="0" fontId="7" fillId="0" borderId="13" xfId="48" applyFont="1" applyBorder="1" applyAlignment="1">
      <alignment horizontal="distributed" vertical="top"/>
      <protection/>
    </xf>
    <xf numFmtId="0" fontId="15" fillId="0" borderId="0" xfId="66" applyFont="1">
      <alignment vertical="center"/>
      <protection/>
    </xf>
    <xf numFmtId="0" fontId="11" fillId="0" borderId="0" xfId="66">
      <alignment vertical="center"/>
      <protection/>
    </xf>
    <xf numFmtId="0" fontId="7" fillId="0" borderId="20" xfId="0" applyFont="1" applyBorder="1" applyAlignment="1" quotePrefix="1">
      <alignment horizontal="center" vertical="top"/>
    </xf>
    <xf numFmtId="0" fontId="7" fillId="0" borderId="2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181" fontId="7" fillId="0" borderId="11" xfId="50" applyNumberFormat="1" applyFont="1" applyBorder="1" applyAlignment="1">
      <alignment vertical="top"/>
    </xf>
    <xf numFmtId="0" fontId="7" fillId="0" borderId="13" xfId="48" applyFont="1" applyBorder="1" applyAlignment="1">
      <alignment vertical="top"/>
      <protection/>
    </xf>
    <xf numFmtId="0" fontId="7" fillId="0" borderId="29" xfId="0" applyFont="1" applyBorder="1" applyAlignment="1">
      <alignment horizontal="left" vertical="top" wrapText="1"/>
    </xf>
    <xf numFmtId="181" fontId="7" fillId="0" borderId="25" xfId="0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180" fontId="7" fillId="0" borderId="27" xfId="0" applyNumberFormat="1" applyFont="1" applyBorder="1" applyAlignment="1">
      <alignment vertical="top"/>
    </xf>
    <xf numFmtId="3" fontId="7" fillId="0" borderId="29" xfId="48" applyNumberFormat="1" applyFont="1" applyBorder="1" applyAlignment="1">
      <alignment vertical="top" wrapText="1"/>
      <protection/>
    </xf>
    <xf numFmtId="3" fontId="7" fillId="0" borderId="31" xfId="48" applyNumberFormat="1" applyFont="1" applyBorder="1" applyAlignment="1">
      <alignment vertical="top" wrapText="1"/>
      <protection/>
    </xf>
    <xf numFmtId="0" fontId="2" fillId="0" borderId="30" xfId="0" applyFont="1" applyBorder="1" applyAlignment="1">
      <alignment vertical="top"/>
    </xf>
    <xf numFmtId="177" fontId="7" fillId="0" borderId="0" xfId="0" applyNumberFormat="1" applyFont="1" applyAlignment="1">
      <alignment horizontal="right" vertical="center" wrapText="1"/>
    </xf>
    <xf numFmtId="177" fontId="2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180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80" fontId="2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left"/>
    </xf>
    <xf numFmtId="180" fontId="7" fillId="0" borderId="32" xfId="0" applyNumberFormat="1" applyFont="1" applyBorder="1" applyAlignment="1">
      <alignment horizontal="center" vertical="center" wrapText="1"/>
    </xf>
    <xf numFmtId="180" fontId="7" fillId="0" borderId="33" xfId="0" applyNumberFormat="1" applyFont="1" applyBorder="1" applyAlignment="1">
      <alignment horizontal="center" vertical="center" wrapText="1"/>
    </xf>
    <xf numFmtId="180" fontId="7" fillId="0" borderId="34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80" fontId="2" fillId="0" borderId="0" xfId="0" applyNumberFormat="1" applyFont="1" applyBorder="1" applyAlignment="1">
      <alignment vertical="center" wrapText="1"/>
    </xf>
    <xf numFmtId="181" fontId="7" fillId="0" borderId="11" xfId="0" applyNumberFormat="1" applyFont="1" applyBorder="1" applyAlignment="1">
      <alignment vertical="top"/>
    </xf>
    <xf numFmtId="181" fontId="7" fillId="0" borderId="12" xfId="50" applyNumberFormat="1" applyFont="1" applyBorder="1" applyAlignment="1">
      <alignment vertical="top"/>
    </xf>
    <xf numFmtId="0" fontId="7" fillId="0" borderId="36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181" fontId="7" fillId="0" borderId="12" xfId="50" applyNumberFormat="1" applyFont="1" applyBorder="1" applyAlignment="1">
      <alignment vertical="top" wrapText="1"/>
    </xf>
    <xf numFmtId="178" fontId="4" fillId="0" borderId="0" xfId="0" applyNumberFormat="1" applyFont="1" applyAlignment="1">
      <alignment vertical="top"/>
    </xf>
    <xf numFmtId="176" fontId="2" fillId="0" borderId="0" xfId="50" applyFont="1" applyAlignment="1">
      <alignment vertical="top" wrapText="1"/>
    </xf>
    <xf numFmtId="179" fontId="7" fillId="0" borderId="37" xfId="0" applyNumberFormat="1" applyFont="1" applyBorder="1" applyAlignment="1">
      <alignment horizontal="center" vertical="center" wrapText="1"/>
    </xf>
    <xf numFmtId="179" fontId="7" fillId="0" borderId="27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 wrapText="1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center" wrapText="1"/>
    </xf>
    <xf numFmtId="3" fontId="19" fillId="34" borderId="38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/>
    </xf>
    <xf numFmtId="181" fontId="19" fillId="0" borderId="12" xfId="0" applyNumberFormat="1" applyFont="1" applyBorder="1" applyAlignment="1">
      <alignment horizontal="right" vertical="center"/>
    </xf>
    <xf numFmtId="177" fontId="19" fillId="0" borderId="36" xfId="0" applyNumberFormat="1" applyFont="1" applyBorder="1" applyAlignment="1">
      <alignment horizontal="right" vertical="center" wrapText="1"/>
    </xf>
    <xf numFmtId="3" fontId="19" fillId="0" borderId="36" xfId="0" applyNumberFormat="1" applyFont="1" applyBorder="1" applyAlignment="1">
      <alignment horizontal="right" vertical="center" wrapText="1"/>
    </xf>
    <xf numFmtId="0" fontId="19" fillId="0" borderId="20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/>
    </xf>
    <xf numFmtId="181" fontId="19" fillId="0" borderId="1" xfId="0" applyNumberFormat="1" applyFont="1" applyBorder="1" applyAlignment="1">
      <alignment horizontal="right" vertical="center"/>
    </xf>
    <xf numFmtId="177" fontId="19" fillId="0" borderId="19" xfId="0" applyNumberFormat="1" applyFont="1" applyBorder="1" applyAlignment="1">
      <alignment horizontal="right" vertical="center" wrapText="1"/>
    </xf>
    <xf numFmtId="3" fontId="19" fillId="0" borderId="19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top" wrapText="1"/>
    </xf>
    <xf numFmtId="181" fontId="19" fillId="0" borderId="1" xfId="0" applyNumberFormat="1" applyFont="1" applyBorder="1" applyAlignment="1">
      <alignment horizontal="right" vertical="center" wrapText="1"/>
    </xf>
    <xf numFmtId="177" fontId="19" fillId="0" borderId="39" xfId="0" applyNumberFormat="1" applyFont="1" applyBorder="1" applyAlignment="1">
      <alignment horizontal="right" vertical="center" wrapText="1"/>
    </xf>
    <xf numFmtId="3" fontId="19" fillId="0" borderId="39" xfId="0" applyNumberFormat="1" applyFont="1" applyBorder="1" applyAlignment="1">
      <alignment horizontal="right" vertical="center" wrapText="1"/>
    </xf>
    <xf numFmtId="178" fontId="19" fillId="34" borderId="17" xfId="0" applyNumberFormat="1" applyFont="1" applyFill="1" applyBorder="1" applyAlignment="1">
      <alignment horizontal="right" vertical="center" wrapText="1"/>
    </xf>
    <xf numFmtId="3" fontId="20" fillId="34" borderId="4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 quotePrefix="1">
      <alignment horizontal="left" vertical="top" wrapText="1"/>
    </xf>
    <xf numFmtId="181" fontId="19" fillId="0" borderId="11" xfId="0" applyNumberFormat="1" applyFont="1" applyBorder="1" applyAlignment="1">
      <alignment horizontal="right" vertical="center" wrapText="1"/>
    </xf>
    <xf numFmtId="178" fontId="19" fillId="0" borderId="17" xfId="0" applyNumberFormat="1" applyFont="1" applyFill="1" applyBorder="1" applyAlignment="1">
      <alignment horizontal="right" vertical="center" wrapText="1"/>
    </xf>
    <xf numFmtId="3" fontId="19" fillId="0" borderId="38" xfId="0" applyNumberFormat="1" applyFont="1" applyFill="1" applyBorder="1" applyAlignment="1">
      <alignment vertical="center" wrapText="1"/>
    </xf>
    <xf numFmtId="3" fontId="19" fillId="0" borderId="40" xfId="0" applyNumberFormat="1" applyFont="1" applyFill="1" applyBorder="1" applyAlignment="1">
      <alignment horizontal="left" vertical="center" wrapText="1"/>
    </xf>
    <xf numFmtId="178" fontId="19" fillId="0" borderId="11" xfId="0" applyNumberFormat="1" applyFont="1" applyBorder="1" applyAlignment="1">
      <alignment horizontal="right" vertical="center" wrapText="1"/>
    </xf>
    <xf numFmtId="177" fontId="19" fillId="0" borderId="11" xfId="0" applyNumberFormat="1" applyFont="1" applyBorder="1" applyAlignment="1">
      <alignment horizontal="left" vertical="top" wrapText="1"/>
    </xf>
    <xf numFmtId="0" fontId="19" fillId="0" borderId="11" xfId="0" applyFont="1" applyBorder="1" applyAlignment="1" quotePrefix="1">
      <alignment horizontal="right" vertical="center" wrapText="1"/>
    </xf>
    <xf numFmtId="0" fontId="19" fillId="0" borderId="11" xfId="0" applyFont="1" applyFill="1" applyBorder="1" applyAlignment="1" quotePrefix="1">
      <alignment horizontal="right" vertical="center" wrapText="1"/>
    </xf>
    <xf numFmtId="0" fontId="19" fillId="0" borderId="29" xfId="0" applyFont="1" applyBorder="1" applyAlignment="1">
      <alignment horizontal="left" vertical="top" wrapText="1"/>
    </xf>
    <xf numFmtId="0" fontId="19" fillId="0" borderId="19" xfId="0" applyFont="1" applyBorder="1" applyAlignment="1" quotePrefix="1">
      <alignment horizontal="right" vertical="center" wrapText="1"/>
    </xf>
    <xf numFmtId="178" fontId="19" fillId="0" borderId="11" xfId="0" applyNumberFormat="1" applyFont="1" applyBorder="1" applyAlignment="1" quotePrefix="1">
      <alignment horizontal="right" vertical="center" wrapText="1"/>
    </xf>
    <xf numFmtId="3" fontId="19" fillId="34" borderId="40" xfId="0" applyNumberFormat="1" applyFont="1" applyFill="1" applyBorder="1" applyAlignment="1">
      <alignment vertical="center" wrapText="1"/>
    </xf>
    <xf numFmtId="178" fontId="17" fillId="0" borderId="17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top"/>
    </xf>
    <xf numFmtId="0" fontId="19" fillId="0" borderId="11" xfId="0" applyFont="1" applyBorder="1" applyAlignment="1">
      <alignment horizontal="right" vertical="center"/>
    </xf>
    <xf numFmtId="177" fontId="19" fillId="0" borderId="11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right" vertical="center" wrapText="1"/>
    </xf>
    <xf numFmtId="178" fontId="19" fillId="0" borderId="17" xfId="0" applyNumberFormat="1" applyFont="1" applyBorder="1" applyAlignment="1">
      <alignment horizontal="right" vertical="center" wrapText="1"/>
    </xf>
    <xf numFmtId="178" fontId="19" fillId="0" borderId="1" xfId="0" applyNumberFormat="1" applyFont="1" applyBorder="1" applyAlignment="1">
      <alignment horizontal="right" vertical="center" wrapText="1"/>
    </xf>
    <xf numFmtId="178" fontId="17" fillId="34" borderId="17" xfId="0" applyNumberFormat="1" applyFont="1" applyFill="1" applyBorder="1" applyAlignment="1">
      <alignment horizontal="right" vertical="center" wrapText="1"/>
    </xf>
    <xf numFmtId="3" fontId="19" fillId="0" borderId="38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178" fontId="19" fillId="0" borderId="12" xfId="0" applyNumberFormat="1" applyFont="1" applyBorder="1" applyAlignment="1">
      <alignment horizontal="right" vertical="center" wrapText="1"/>
    </xf>
    <xf numFmtId="0" fontId="19" fillId="0" borderId="12" xfId="0" applyFont="1" applyBorder="1" applyAlignment="1" quotePrefix="1">
      <alignment horizontal="left" vertical="top" wrapText="1"/>
    </xf>
    <xf numFmtId="181" fontId="19" fillId="0" borderId="12" xfId="0" applyNumberFormat="1" applyFont="1" applyBorder="1" applyAlignment="1">
      <alignment horizontal="right" vertical="center" wrapText="1"/>
    </xf>
    <xf numFmtId="178" fontId="93" fillId="34" borderId="12" xfId="0" applyNumberFormat="1" applyFont="1" applyFill="1" applyBorder="1" applyAlignment="1">
      <alignment horizontal="right" vertical="center" wrapText="1"/>
    </xf>
    <xf numFmtId="3" fontId="19" fillId="34" borderId="41" xfId="0" applyNumberFormat="1" applyFont="1" applyFill="1" applyBorder="1" applyAlignment="1">
      <alignment horizontal="left" vertical="center" wrapText="1"/>
    </xf>
    <xf numFmtId="178" fontId="93" fillId="0" borderId="11" xfId="0" applyNumberFormat="1" applyFont="1" applyBorder="1" applyAlignment="1">
      <alignment horizontal="right" vertical="center" wrapText="1"/>
    </xf>
    <xf numFmtId="0" fontId="19" fillId="0" borderId="1" xfId="48" applyFont="1" applyBorder="1" applyAlignment="1">
      <alignment horizontal="left" vertical="top" wrapText="1"/>
      <protection/>
    </xf>
    <xf numFmtId="181" fontId="19" fillId="0" borderId="17" xfId="0" applyNumberFormat="1" applyFont="1" applyBorder="1" applyAlignment="1">
      <alignment horizontal="right" vertical="center"/>
    </xf>
    <xf numFmtId="177" fontId="19" fillId="0" borderId="17" xfId="0" applyNumberFormat="1" applyFont="1" applyBorder="1" applyAlignment="1">
      <alignment horizontal="right" vertical="center" wrapText="1"/>
    </xf>
    <xf numFmtId="3" fontId="19" fillId="0" borderId="42" xfId="0" applyNumberFormat="1" applyFont="1" applyBorder="1" applyAlignment="1">
      <alignment horizontal="right" vertical="center" wrapText="1"/>
    </xf>
    <xf numFmtId="0" fontId="19" fillId="0" borderId="11" xfId="48" applyFont="1" applyBorder="1" applyAlignment="1">
      <alignment horizontal="left" vertical="top" wrapText="1"/>
      <protection/>
    </xf>
    <xf numFmtId="181" fontId="19" fillId="0" borderId="1" xfId="0" applyNumberFormat="1" applyFont="1" applyFill="1" applyBorder="1" applyAlignment="1">
      <alignment horizontal="right" vertical="center"/>
    </xf>
    <xf numFmtId="177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178" fontId="19" fillId="0" borderId="1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left"/>
    </xf>
    <xf numFmtId="181" fontId="19" fillId="0" borderId="12" xfId="0" applyNumberFormat="1" applyFont="1" applyFill="1" applyBorder="1" applyAlignment="1">
      <alignment horizontal="right" vertical="center"/>
    </xf>
    <xf numFmtId="177" fontId="19" fillId="0" borderId="12" xfId="0" applyNumberFormat="1" applyFont="1" applyBorder="1" applyAlignment="1">
      <alignment horizontal="right" vertical="center" wrapText="1"/>
    </xf>
    <xf numFmtId="3" fontId="19" fillId="0" borderId="12" xfId="0" applyNumberFormat="1" applyFont="1" applyFill="1" applyBorder="1" applyAlignment="1">
      <alignment horizontal="right" vertical="center" wrapText="1"/>
    </xf>
    <xf numFmtId="178" fontId="19" fillId="0" borderId="11" xfId="0" applyNumberFormat="1" applyFont="1" applyFill="1" applyBorder="1" applyAlignment="1">
      <alignment horizontal="right" vertical="center"/>
    </xf>
    <xf numFmtId="181" fontId="19" fillId="0" borderId="17" xfId="0" applyNumberFormat="1" applyFont="1" applyBorder="1" applyAlignment="1">
      <alignment horizontal="right" vertical="center" wrapText="1"/>
    </xf>
    <xf numFmtId="3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/>
    </xf>
    <xf numFmtId="178" fontId="19" fillId="0" borderId="17" xfId="0" applyNumberFormat="1" applyFont="1" applyBorder="1" applyAlignment="1">
      <alignment horizontal="right" vertical="center"/>
    </xf>
    <xf numFmtId="177" fontId="19" fillId="0" borderId="42" xfId="0" applyNumberFormat="1" applyFont="1" applyBorder="1" applyAlignment="1">
      <alignment horizontal="right" vertical="center" wrapText="1"/>
    </xf>
    <xf numFmtId="178" fontId="19" fillId="34" borderId="12" xfId="48" applyNumberFormat="1" applyFont="1" applyFill="1" applyBorder="1" applyAlignment="1">
      <alignment horizontal="right" vertical="center" wrapText="1"/>
      <protection/>
    </xf>
    <xf numFmtId="178" fontId="19" fillId="34" borderId="1" xfId="0" applyNumberFormat="1" applyFont="1" applyFill="1" applyBorder="1" applyAlignment="1">
      <alignment horizontal="right" vertical="center" wrapText="1"/>
    </xf>
    <xf numFmtId="3" fontId="19" fillId="34" borderId="38" xfId="0" applyNumberFormat="1" applyFont="1" applyFill="1" applyBorder="1" applyAlignment="1">
      <alignment horizontal="left" vertical="center" wrapText="1"/>
    </xf>
    <xf numFmtId="178" fontId="19" fillId="34" borderId="12" xfId="0" applyNumberFormat="1" applyFont="1" applyFill="1" applyBorder="1" applyAlignment="1">
      <alignment horizontal="right" vertical="center" wrapText="1"/>
    </xf>
    <xf numFmtId="178" fontId="19" fillId="0" borderId="1" xfId="0" applyNumberFormat="1" applyFont="1" applyFill="1" applyBorder="1" applyAlignment="1">
      <alignment horizontal="right" vertical="center" wrapText="1"/>
    </xf>
    <xf numFmtId="178" fontId="19" fillId="0" borderId="11" xfId="0" applyNumberFormat="1" applyFont="1" applyFill="1" applyBorder="1" applyAlignment="1">
      <alignment horizontal="right" vertical="center" wrapText="1"/>
    </xf>
    <xf numFmtId="181" fontId="93" fillId="35" borderId="11" xfId="0" applyNumberFormat="1" applyFont="1" applyFill="1" applyBorder="1" applyAlignment="1">
      <alignment horizontal="right" vertical="center" wrapText="1"/>
    </xf>
    <xf numFmtId="178" fontId="19" fillId="0" borderId="12" xfId="0" applyNumberFormat="1" applyFont="1" applyFill="1" applyBorder="1" applyAlignment="1">
      <alignment horizontal="right" vertical="center" wrapText="1"/>
    </xf>
    <xf numFmtId="0" fontId="19" fillId="0" borderId="13" xfId="48" applyFont="1" applyBorder="1" applyAlignment="1">
      <alignment horizontal="left" vertical="top" wrapText="1"/>
      <protection/>
    </xf>
    <xf numFmtId="0" fontId="19" fillId="0" borderId="12" xfId="0" applyFont="1" applyBorder="1" applyAlignment="1">
      <alignment horizontal="left"/>
    </xf>
    <xf numFmtId="178" fontId="19" fillId="0" borderId="12" xfId="0" applyNumberFormat="1" applyFont="1" applyBorder="1" applyAlignment="1">
      <alignment horizontal="right" vertical="center"/>
    </xf>
    <xf numFmtId="178" fontId="19" fillId="0" borderId="11" xfId="0" applyNumberFormat="1" applyFont="1" applyBorder="1" applyAlignment="1">
      <alignment horizontal="right" vertical="center"/>
    </xf>
    <xf numFmtId="178" fontId="19" fillId="34" borderId="1" xfId="0" applyNumberFormat="1" applyFont="1" applyFill="1" applyBorder="1" applyAlignment="1">
      <alignment horizontal="right" vertical="center"/>
    </xf>
    <xf numFmtId="3" fontId="19" fillId="34" borderId="29" xfId="0" applyNumberFormat="1" applyFont="1" applyFill="1" applyBorder="1" applyAlignment="1">
      <alignment horizontal="left" vertical="center" wrapText="1"/>
    </xf>
    <xf numFmtId="178" fontId="19" fillId="34" borderId="17" xfId="48" applyNumberFormat="1" applyFont="1" applyFill="1" applyBorder="1" applyAlignment="1">
      <alignment horizontal="right" vertical="center" wrapText="1"/>
      <protection/>
    </xf>
    <xf numFmtId="178" fontId="19" fillId="0" borderId="11" xfId="48" applyNumberFormat="1" applyFont="1" applyBorder="1" applyAlignment="1">
      <alignment horizontal="right" vertical="center" wrapText="1"/>
      <protection/>
    </xf>
    <xf numFmtId="0" fontId="19" fillId="0" borderId="14" xfId="0" applyFont="1" applyBorder="1" applyAlignment="1">
      <alignment horizontal="left" vertical="top" wrapText="1"/>
    </xf>
    <xf numFmtId="177" fontId="19" fillId="0" borderId="12" xfId="0" applyNumberFormat="1" applyFont="1" applyBorder="1" applyAlignment="1">
      <alignment horizontal="right" vertical="center"/>
    </xf>
    <xf numFmtId="0" fontId="19" fillId="0" borderId="27" xfId="0" applyFont="1" applyBorder="1" applyAlignment="1">
      <alignment horizontal="left" vertical="top" wrapText="1"/>
    </xf>
    <xf numFmtId="178" fontId="19" fillId="34" borderId="12" xfId="0" applyNumberFormat="1" applyFont="1" applyFill="1" applyBorder="1" applyAlignment="1">
      <alignment horizontal="right" vertical="center"/>
    </xf>
    <xf numFmtId="178" fontId="19" fillId="0" borderId="1" xfId="0" applyNumberFormat="1" applyFont="1" applyBorder="1" applyAlignment="1">
      <alignment horizontal="right" vertical="center"/>
    </xf>
    <xf numFmtId="177" fontId="19" fillId="34" borderId="17" xfId="0" applyNumberFormat="1" applyFont="1" applyFill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top" wrapText="1"/>
    </xf>
    <xf numFmtId="177" fontId="19" fillId="0" borderId="11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 horizontal="left" vertical="top" wrapText="1"/>
    </xf>
    <xf numFmtId="0" fontId="19" fillId="0" borderId="12" xfId="48" applyFont="1" applyBorder="1" applyAlignment="1">
      <alignment horizontal="left" vertical="top" wrapText="1"/>
      <protection/>
    </xf>
    <xf numFmtId="0" fontId="19" fillId="0" borderId="11" xfId="40" applyFont="1" applyBorder="1" applyAlignment="1">
      <alignment horizontal="left" vertical="top" wrapText="1"/>
      <protection/>
    </xf>
    <xf numFmtId="178" fontId="19" fillId="0" borderId="11" xfId="40" applyNumberFormat="1" applyFont="1" applyBorder="1" applyAlignment="1">
      <alignment horizontal="right" vertical="center" wrapText="1"/>
      <protection/>
    </xf>
    <xf numFmtId="178" fontId="19" fillId="0" borderId="17" xfId="40" applyNumberFormat="1" applyFont="1" applyBorder="1" applyAlignment="1">
      <alignment horizontal="right" vertical="center" wrapText="1"/>
      <protection/>
    </xf>
    <xf numFmtId="180" fontId="19" fillId="0" borderId="11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 vertical="center" wrapText="1"/>
    </xf>
    <xf numFmtId="180" fontId="19" fillId="0" borderId="12" xfId="0" applyNumberFormat="1" applyFont="1" applyBorder="1" applyAlignment="1">
      <alignment horizontal="right" vertical="center" wrapText="1"/>
    </xf>
    <xf numFmtId="180" fontId="19" fillId="0" borderId="17" xfId="0" applyNumberFormat="1" applyFont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left" vertical="top" wrapText="1"/>
    </xf>
    <xf numFmtId="180" fontId="19" fillId="0" borderId="1" xfId="0" applyNumberFormat="1" applyFont="1" applyBorder="1" applyAlignment="1">
      <alignment horizontal="right" vertical="center" wrapText="1"/>
    </xf>
    <xf numFmtId="0" fontId="19" fillId="0" borderId="30" xfId="0" applyFont="1" applyFill="1" applyBorder="1" applyAlignment="1">
      <alignment horizontal="left" vertical="top" wrapText="1"/>
    </xf>
    <xf numFmtId="0" fontId="17" fillId="0" borderId="27" xfId="0" applyFont="1" applyBorder="1" applyAlignment="1">
      <alignment vertical="top" wrapText="1"/>
    </xf>
    <xf numFmtId="178" fontId="19" fillId="0" borderId="27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8" fontId="19" fillId="0" borderId="41" xfId="0" applyNumberFormat="1" applyFont="1" applyBorder="1" applyAlignment="1">
      <alignment horizontal="right" vertical="center" wrapText="1"/>
    </xf>
    <xf numFmtId="178" fontId="19" fillId="0" borderId="24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3" fontId="20" fillId="34" borderId="17" xfId="0" applyNumberFormat="1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3" fontId="19" fillId="34" borderId="17" xfId="0" applyNumberFormat="1" applyFont="1" applyFill="1" applyBorder="1" applyAlignment="1">
      <alignment horizontal="center" vertical="center" wrapText="1"/>
    </xf>
    <xf numFmtId="3" fontId="93" fillId="0" borderId="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3" fontId="19" fillId="34" borderId="41" xfId="0" applyNumberFormat="1" applyFont="1" applyFill="1" applyBorder="1" applyAlignment="1">
      <alignment horizontal="center" vertical="center" wrapText="1"/>
    </xf>
    <xf numFmtId="3" fontId="19" fillId="0" borderId="29" xfId="0" applyNumberFormat="1" applyFont="1" applyFill="1" applyBorder="1" applyAlignment="1">
      <alignment horizontal="center" vertical="center" wrapText="1"/>
    </xf>
    <xf numFmtId="3" fontId="19" fillId="34" borderId="38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center" vertical="center" wrapText="1"/>
    </xf>
    <xf numFmtId="0" fontId="19" fillId="34" borderId="3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8" xfId="40" applyFont="1" applyBorder="1" applyAlignment="1">
      <alignment horizontal="center" vertical="center" wrapText="1"/>
      <protection/>
    </xf>
    <xf numFmtId="0" fontId="19" fillId="0" borderId="17" xfId="0" applyFont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3" fontId="19" fillId="34" borderId="40" xfId="0" applyNumberFormat="1" applyFont="1" applyFill="1" applyBorder="1" applyAlignment="1">
      <alignment horizontal="left" vertical="center" wrapText="1"/>
    </xf>
    <xf numFmtId="176" fontId="23" fillId="0" borderId="17" xfId="50" applyFont="1" applyBorder="1" applyAlignment="1">
      <alignment vertical="center" wrapText="1"/>
    </xf>
    <xf numFmtId="176" fontId="9" fillId="0" borderId="0" xfId="50" applyFont="1" applyAlignment="1">
      <alignment vertical="center" wrapText="1"/>
    </xf>
    <xf numFmtId="176" fontId="2" fillId="0" borderId="0" xfId="50" applyFont="1" applyAlignment="1">
      <alignment vertical="center" wrapText="1"/>
    </xf>
    <xf numFmtId="176" fontId="23" fillId="34" borderId="17" xfId="50" applyFont="1" applyFill="1" applyBorder="1" applyAlignment="1">
      <alignment vertical="center" wrapText="1"/>
    </xf>
    <xf numFmtId="176" fontId="23" fillId="0" borderId="17" xfId="50" applyFont="1" applyFill="1" applyBorder="1" applyAlignment="1">
      <alignment vertical="center" wrapText="1"/>
    </xf>
    <xf numFmtId="176" fontId="23" fillId="0" borderId="11" xfId="50" applyFont="1" applyBorder="1" applyAlignment="1">
      <alignment vertical="center" wrapText="1"/>
    </xf>
    <xf numFmtId="176" fontId="23" fillId="0" borderId="12" xfId="50" applyFont="1" applyBorder="1" applyAlignment="1">
      <alignment vertical="center" wrapText="1"/>
    </xf>
    <xf numFmtId="176" fontId="23" fillId="0" borderId="17" xfId="50" applyFont="1" applyBorder="1" applyAlignment="1">
      <alignment horizontal="center" vertical="center" wrapText="1"/>
    </xf>
    <xf numFmtId="176" fontId="23" fillId="0" borderId="1" xfId="50" applyFont="1" applyBorder="1" applyAlignment="1">
      <alignment vertical="center" wrapText="1"/>
    </xf>
    <xf numFmtId="176" fontId="23" fillId="34" borderId="11" xfId="50" applyFont="1" applyFill="1" applyBorder="1" applyAlignment="1">
      <alignment vertical="center" wrapText="1"/>
    </xf>
    <xf numFmtId="176" fontId="23" fillId="0" borderId="1" xfId="50" applyFont="1" applyFill="1" applyBorder="1" applyAlignment="1">
      <alignment vertical="center" wrapText="1"/>
    </xf>
    <xf numFmtId="176" fontId="23" fillId="0" borderId="11" xfId="50" applyFont="1" applyFill="1" applyBorder="1" applyAlignment="1">
      <alignment vertical="center" wrapText="1"/>
    </xf>
    <xf numFmtId="176" fontId="23" fillId="34" borderId="12" xfId="50" applyFont="1" applyFill="1" applyBorder="1" applyAlignment="1">
      <alignment vertical="center" wrapText="1"/>
    </xf>
    <xf numFmtId="176" fontId="23" fillId="0" borderId="0" xfId="50" applyFont="1" applyAlignment="1">
      <alignment vertical="center" wrapText="1"/>
    </xf>
    <xf numFmtId="176" fontId="23" fillId="0" borderId="43" xfId="50" applyFont="1" applyBorder="1" applyAlignment="1">
      <alignment vertical="center" wrapText="1"/>
    </xf>
    <xf numFmtId="176" fontId="23" fillId="0" borderId="44" xfId="50" applyFont="1" applyBorder="1" applyAlignment="1">
      <alignment vertical="center" wrapText="1"/>
    </xf>
    <xf numFmtId="176" fontId="23" fillId="34" borderId="44" xfId="50" applyFont="1" applyFill="1" applyBorder="1" applyAlignment="1">
      <alignment vertical="center" wrapText="1"/>
    </xf>
    <xf numFmtId="176" fontId="23" fillId="0" borderId="44" xfId="50" applyFont="1" applyFill="1" applyBorder="1" applyAlignment="1">
      <alignment vertical="center" wrapText="1"/>
    </xf>
    <xf numFmtId="176" fontId="23" fillId="0" borderId="45" xfId="50" applyFont="1" applyBorder="1" applyAlignment="1">
      <alignment vertical="center" wrapText="1"/>
    </xf>
    <xf numFmtId="176" fontId="23" fillId="0" borderId="15" xfId="50" applyFont="1" applyBorder="1" applyAlignment="1">
      <alignment vertical="center" wrapText="1"/>
    </xf>
    <xf numFmtId="176" fontId="23" fillId="0" borderId="16" xfId="50" applyFont="1" applyBorder="1" applyAlignment="1">
      <alignment vertical="center" wrapText="1"/>
    </xf>
    <xf numFmtId="176" fontId="23" fillId="0" borderId="46" xfId="50" applyFont="1" applyBorder="1" applyAlignment="1">
      <alignment vertical="center" wrapText="1"/>
    </xf>
    <xf numFmtId="176" fontId="23" fillId="34" borderId="45" xfId="50" applyFont="1" applyFill="1" applyBorder="1" applyAlignment="1">
      <alignment vertical="center" wrapText="1"/>
    </xf>
    <xf numFmtId="176" fontId="23" fillId="0" borderId="46" xfId="50" applyFont="1" applyFill="1" applyBorder="1" applyAlignment="1">
      <alignment vertical="center" wrapText="1"/>
    </xf>
    <xf numFmtId="176" fontId="23" fillId="0" borderId="45" xfId="50" applyFont="1" applyFill="1" applyBorder="1" applyAlignment="1">
      <alignment vertical="center" wrapText="1"/>
    </xf>
    <xf numFmtId="176" fontId="23" fillId="0" borderId="47" xfId="50" applyFont="1" applyBorder="1" applyAlignment="1">
      <alignment vertical="center" wrapText="1"/>
    </xf>
    <xf numFmtId="0" fontId="26" fillId="0" borderId="1" xfId="0" applyFont="1" applyFill="1" applyBorder="1" applyAlignment="1">
      <alignment horizontal="left"/>
    </xf>
    <xf numFmtId="178" fontId="20" fillId="36" borderId="17" xfId="0" applyNumberFormat="1" applyFont="1" applyFill="1" applyBorder="1" applyAlignment="1">
      <alignment horizontal="right" vertical="center"/>
    </xf>
    <xf numFmtId="3" fontId="20" fillId="36" borderId="41" xfId="0" applyNumberFormat="1" applyFont="1" applyFill="1" applyBorder="1" applyAlignment="1">
      <alignment horizontal="left" vertical="center" wrapText="1"/>
    </xf>
    <xf numFmtId="0" fontId="20" fillId="36" borderId="17" xfId="0" applyFont="1" applyFill="1" applyBorder="1" applyAlignment="1">
      <alignment horizontal="center" vertical="center"/>
    </xf>
    <xf numFmtId="176" fontId="24" fillId="36" borderId="17" xfId="50" applyFont="1" applyFill="1" applyBorder="1" applyAlignment="1">
      <alignment vertical="center" wrapText="1"/>
    </xf>
    <xf numFmtId="0" fontId="20" fillId="36" borderId="17" xfId="0" applyFont="1" applyFill="1" applyBorder="1" applyAlignment="1">
      <alignment horizontal="center" vertical="center" wrapText="1"/>
    </xf>
    <xf numFmtId="176" fontId="24" fillId="36" borderId="44" xfId="50" applyFont="1" applyFill="1" applyBorder="1" applyAlignment="1">
      <alignment horizontal="center" vertical="center" wrapText="1"/>
    </xf>
    <xf numFmtId="3" fontId="20" fillId="36" borderId="38" xfId="0" applyNumberFormat="1" applyFont="1" applyFill="1" applyBorder="1" applyAlignment="1">
      <alignment horizontal="left" vertical="center" wrapText="1"/>
    </xf>
    <xf numFmtId="178" fontId="20" fillId="36" borderId="11" xfId="0" applyNumberFormat="1" applyFont="1" applyFill="1" applyBorder="1" applyAlignment="1">
      <alignment horizontal="right" vertical="center"/>
    </xf>
    <xf numFmtId="0" fontId="20" fillId="36" borderId="38" xfId="0" applyFont="1" applyFill="1" applyBorder="1" applyAlignment="1">
      <alignment horizontal="left" vertical="center"/>
    </xf>
    <xf numFmtId="178" fontId="19" fillId="3" borderId="12" xfId="0" applyNumberFormat="1" applyFont="1" applyFill="1" applyBorder="1" applyAlignment="1">
      <alignment horizontal="right" vertical="center"/>
    </xf>
    <xf numFmtId="3" fontId="19" fillId="3" borderId="11" xfId="0" applyNumberFormat="1" applyFont="1" applyFill="1" applyBorder="1" applyAlignment="1">
      <alignment horizontal="center" vertical="center"/>
    </xf>
    <xf numFmtId="176" fontId="23" fillId="3" borderId="17" xfId="50" applyFont="1" applyFill="1" applyBorder="1" applyAlignment="1">
      <alignment vertical="center" wrapText="1"/>
    </xf>
    <xf numFmtId="0" fontId="19" fillId="3" borderId="17" xfId="0" applyFont="1" applyFill="1" applyBorder="1" applyAlignment="1">
      <alignment horizontal="center" vertical="center" wrapText="1"/>
    </xf>
    <xf numFmtId="178" fontId="20" fillId="3" borderId="12" xfId="0" applyNumberFormat="1" applyFont="1" applyFill="1" applyBorder="1" applyAlignment="1">
      <alignment horizontal="right" vertical="center"/>
    </xf>
    <xf numFmtId="3" fontId="20" fillId="3" borderId="41" xfId="0" applyNumberFormat="1" applyFont="1" applyFill="1" applyBorder="1" applyAlignment="1">
      <alignment horizontal="left" vertical="center" wrapText="1"/>
    </xf>
    <xf numFmtId="176" fontId="24" fillId="3" borderId="11" xfId="50" applyFont="1" applyFill="1" applyBorder="1" applyAlignment="1">
      <alignment vertical="center" wrapText="1"/>
    </xf>
    <xf numFmtId="176" fontId="24" fillId="3" borderId="45" xfId="50" applyFont="1" applyFill="1" applyBorder="1" applyAlignment="1">
      <alignment vertical="center" wrapText="1"/>
    </xf>
    <xf numFmtId="178" fontId="19" fillId="36" borderId="12" xfId="0" applyNumberFormat="1" applyFont="1" applyFill="1" applyBorder="1" applyAlignment="1">
      <alignment horizontal="right" vertical="center"/>
    </xf>
    <xf numFmtId="178" fontId="19" fillId="36" borderId="41" xfId="0" applyNumberFormat="1" applyFont="1" applyFill="1" applyBorder="1" applyAlignment="1">
      <alignment horizontal="right" vertical="center"/>
    </xf>
    <xf numFmtId="176" fontId="23" fillId="36" borderId="11" xfId="50" applyFont="1" applyFill="1" applyBorder="1" applyAlignment="1">
      <alignment vertical="center" wrapText="1"/>
    </xf>
    <xf numFmtId="0" fontId="19" fillId="36" borderId="11" xfId="0" applyFont="1" applyFill="1" applyBorder="1" applyAlignment="1">
      <alignment horizontal="center" vertical="center" wrapText="1"/>
    </xf>
    <xf numFmtId="176" fontId="23" fillId="36" borderId="45" xfId="50" applyFont="1" applyFill="1" applyBorder="1" applyAlignment="1">
      <alignment vertical="center" wrapText="1"/>
    </xf>
    <xf numFmtId="176" fontId="20" fillId="3" borderId="17" xfId="50" applyFont="1" applyFill="1" applyBorder="1" applyAlignment="1">
      <alignment horizontal="center" wrapText="1"/>
    </xf>
    <xf numFmtId="178" fontId="20" fillId="3" borderId="17" xfId="0" applyNumberFormat="1" applyFont="1" applyFill="1" applyBorder="1" applyAlignment="1">
      <alignment horizontal="right" vertical="center"/>
    </xf>
    <xf numFmtId="3" fontId="20" fillId="3" borderId="38" xfId="0" applyNumberFormat="1" applyFont="1" applyFill="1" applyBorder="1" applyAlignment="1">
      <alignment horizontal="left" vertical="center" wrapText="1"/>
    </xf>
    <xf numFmtId="176" fontId="24" fillId="3" borderId="44" xfId="50" applyFont="1" applyFill="1" applyBorder="1" applyAlignment="1">
      <alignment vertical="center" wrapText="1"/>
    </xf>
    <xf numFmtId="0" fontId="19" fillId="34" borderId="12" xfId="0" applyFont="1" applyFill="1" applyBorder="1" applyAlignment="1">
      <alignment horizontal="center" vertical="center" wrapText="1"/>
    </xf>
    <xf numFmtId="176" fontId="23" fillId="34" borderId="43" xfId="50" applyFont="1" applyFill="1" applyBorder="1" applyAlignment="1">
      <alignment vertical="center" wrapText="1"/>
    </xf>
    <xf numFmtId="178" fontId="19" fillId="36" borderId="17" xfId="0" applyNumberFormat="1" applyFont="1" applyFill="1" applyBorder="1" applyAlignment="1">
      <alignment horizontal="right" vertical="center"/>
    </xf>
    <xf numFmtId="176" fontId="23" fillId="36" borderId="17" xfId="50" applyFont="1" applyFill="1" applyBorder="1" applyAlignment="1">
      <alignment vertical="center" wrapText="1"/>
    </xf>
    <xf numFmtId="0" fontId="19" fillId="36" borderId="17" xfId="0" applyFont="1" applyFill="1" applyBorder="1" applyAlignment="1">
      <alignment horizontal="center" vertical="center" wrapText="1"/>
    </xf>
    <xf numFmtId="176" fontId="23" fillId="36" borderId="44" xfId="50" applyFont="1" applyFill="1" applyBorder="1" applyAlignment="1">
      <alignment vertical="center" wrapText="1"/>
    </xf>
    <xf numFmtId="178" fontId="19" fillId="3" borderId="17" xfId="0" applyNumberFormat="1" applyFont="1" applyFill="1" applyBorder="1" applyAlignment="1">
      <alignment horizontal="right" vertical="center"/>
    </xf>
    <xf numFmtId="176" fontId="23" fillId="3" borderId="44" xfId="50" applyFont="1" applyFill="1" applyBorder="1" applyAlignment="1">
      <alignment vertical="center" wrapText="1"/>
    </xf>
    <xf numFmtId="3" fontId="19" fillId="3" borderId="38" xfId="0" applyNumberFormat="1" applyFont="1" applyFill="1" applyBorder="1" applyAlignment="1">
      <alignment horizontal="center" vertical="center" wrapText="1"/>
    </xf>
    <xf numFmtId="177" fontId="19" fillId="3" borderId="17" xfId="0" applyNumberFormat="1" applyFont="1" applyFill="1" applyBorder="1" applyAlignment="1">
      <alignment horizontal="right" vertical="center" wrapText="1"/>
    </xf>
    <xf numFmtId="3" fontId="19" fillId="0" borderId="38" xfId="0" applyNumberFormat="1" applyFont="1" applyFill="1" applyBorder="1" applyAlignment="1">
      <alignment horizontal="center" vertical="center" wrapText="1"/>
    </xf>
    <xf numFmtId="177" fontId="19" fillId="28" borderId="17" xfId="0" applyNumberFormat="1" applyFont="1" applyFill="1" applyBorder="1" applyAlignment="1">
      <alignment horizontal="right" vertical="center" wrapText="1"/>
    </xf>
    <xf numFmtId="3" fontId="19" fillId="28" borderId="38" xfId="0" applyNumberFormat="1" applyFont="1" applyFill="1" applyBorder="1" applyAlignment="1">
      <alignment horizontal="center" vertical="center" wrapText="1"/>
    </xf>
    <xf numFmtId="176" fontId="23" fillId="28" borderId="17" xfId="50" applyFont="1" applyFill="1" applyBorder="1" applyAlignment="1">
      <alignment vertical="center" wrapText="1"/>
    </xf>
    <xf numFmtId="0" fontId="19" fillId="28" borderId="17" xfId="0" applyFont="1" applyFill="1" applyBorder="1" applyAlignment="1">
      <alignment horizontal="center" vertical="center" wrapText="1"/>
    </xf>
    <xf numFmtId="176" fontId="23" fillId="28" borderId="44" xfId="50" applyFont="1" applyFill="1" applyBorder="1" applyAlignment="1">
      <alignment vertical="center" wrapText="1"/>
    </xf>
    <xf numFmtId="177" fontId="17" fillId="0" borderId="17" xfId="0" applyNumberFormat="1" applyFont="1" applyFill="1" applyBorder="1" applyAlignment="1">
      <alignment vertical="top" wrapText="1"/>
    </xf>
    <xf numFmtId="3" fontId="19" fillId="3" borderId="38" xfId="0" applyNumberFormat="1" applyFont="1" applyFill="1" applyBorder="1" applyAlignment="1">
      <alignment horizontal="left" vertical="center" wrapText="1"/>
    </xf>
    <xf numFmtId="178" fontId="19" fillId="0" borderId="38" xfId="40" applyNumberFormat="1" applyFont="1" applyBorder="1" applyAlignment="1">
      <alignment horizontal="right" vertical="center" wrapText="1"/>
      <protection/>
    </xf>
    <xf numFmtId="3" fontId="19" fillId="28" borderId="40" xfId="0" applyNumberFormat="1" applyFont="1" applyFill="1" applyBorder="1" applyAlignment="1">
      <alignment horizontal="left" vertical="center" wrapText="1"/>
    </xf>
    <xf numFmtId="0" fontId="19" fillId="0" borderId="33" xfId="0" applyFont="1" applyBorder="1" applyAlignment="1">
      <alignment vertical="center" wrapText="1"/>
    </xf>
    <xf numFmtId="0" fontId="19" fillId="0" borderId="1" xfId="0" applyFont="1" applyBorder="1" applyAlignment="1">
      <alignment vertical="top" wrapText="1"/>
    </xf>
    <xf numFmtId="0" fontId="19" fillId="0" borderId="48" xfId="0" applyFont="1" applyBorder="1" applyAlignment="1">
      <alignment vertical="center" wrapText="1"/>
    </xf>
    <xf numFmtId="0" fontId="19" fillId="0" borderId="32" xfId="0" applyFont="1" applyBorder="1" applyAlignment="1">
      <alignment horizontal="distributed" vertical="center" wrapText="1"/>
    </xf>
    <xf numFmtId="0" fontId="19" fillId="0" borderId="11" xfId="0" applyFont="1" applyBorder="1" applyAlignment="1">
      <alignment/>
    </xf>
    <xf numFmtId="178" fontId="19" fillId="0" borderId="11" xfId="0" applyNumberFormat="1" applyFont="1" applyBorder="1" applyAlignment="1">
      <alignment vertical="center"/>
    </xf>
    <xf numFmtId="0" fontId="19" fillId="0" borderId="17" xfId="0" applyFont="1" applyBorder="1" applyAlignment="1">
      <alignment/>
    </xf>
    <xf numFmtId="178" fontId="19" fillId="0" borderId="17" xfId="0" applyNumberFormat="1" applyFont="1" applyBorder="1" applyAlignment="1">
      <alignment vertical="center"/>
    </xf>
    <xf numFmtId="178" fontId="19" fillId="0" borderId="11" xfId="48" applyNumberFormat="1" applyFont="1" applyBorder="1" applyAlignment="1">
      <alignment vertical="center" wrapText="1"/>
      <protection/>
    </xf>
    <xf numFmtId="178" fontId="19" fillId="0" borderId="12" xfId="0" applyNumberFormat="1" applyFont="1" applyBorder="1" applyAlignment="1">
      <alignment vertical="center" wrapText="1"/>
    </xf>
    <xf numFmtId="0" fontId="19" fillId="0" borderId="20" xfId="48" applyFont="1" applyBorder="1" applyAlignment="1">
      <alignment horizontal="left" vertical="top" wrapText="1"/>
      <protection/>
    </xf>
    <xf numFmtId="178" fontId="20" fillId="0" borderId="11" xfId="0" applyNumberFormat="1" applyFont="1" applyBorder="1" applyAlignment="1">
      <alignment vertical="center"/>
    </xf>
    <xf numFmtId="178" fontId="19" fillId="0" borderId="11" xfId="0" applyNumberFormat="1" applyFont="1" applyBorder="1" applyAlignment="1">
      <alignment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19" fillId="0" borderId="13" xfId="48" applyFont="1" applyBorder="1" applyAlignment="1">
      <alignment vertical="top" wrapText="1"/>
      <protection/>
    </xf>
    <xf numFmtId="177" fontId="19" fillId="0" borderId="29" xfId="0" applyNumberFormat="1" applyFont="1" applyBorder="1" applyAlignment="1">
      <alignment horizontal="right" vertical="center" wrapText="1"/>
    </xf>
    <xf numFmtId="0" fontId="19" fillId="0" borderId="14" xfId="48" applyFont="1" applyBorder="1" applyAlignment="1">
      <alignment vertical="top" wrapText="1"/>
      <protection/>
    </xf>
    <xf numFmtId="177" fontId="19" fillId="0" borderId="41" xfId="0" applyNumberFormat="1" applyFont="1" applyBorder="1" applyAlignment="1">
      <alignment horizontal="right" vertical="center" wrapText="1"/>
    </xf>
    <xf numFmtId="3" fontId="19" fillId="0" borderId="41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/>
    </xf>
    <xf numFmtId="178" fontId="19" fillId="0" borderId="12" xfId="0" applyNumberFormat="1" applyFont="1" applyBorder="1" applyAlignment="1">
      <alignment vertical="center"/>
    </xf>
    <xf numFmtId="178" fontId="19" fillId="0" borderId="1" xfId="48" applyNumberFormat="1" applyFont="1" applyBorder="1" applyAlignment="1">
      <alignment vertical="center" wrapText="1"/>
      <protection/>
    </xf>
    <xf numFmtId="0" fontId="19" fillId="0" borderId="11" xfId="40" applyFont="1" applyBorder="1" applyAlignment="1" quotePrefix="1">
      <alignment horizontal="center" vertical="top" wrapText="1"/>
      <protection/>
    </xf>
    <xf numFmtId="178" fontId="19" fillId="0" borderId="11" xfId="40" applyNumberFormat="1" applyFont="1" applyBorder="1" applyAlignment="1">
      <alignment vertical="center" wrapText="1"/>
      <protection/>
    </xf>
    <xf numFmtId="178" fontId="19" fillId="0" borderId="1" xfId="48" applyNumberFormat="1" applyFont="1" applyFill="1" applyBorder="1" applyAlignment="1">
      <alignment vertical="center" wrapText="1"/>
      <protection/>
    </xf>
    <xf numFmtId="178" fontId="19" fillId="0" borderId="12" xfId="48" applyNumberFormat="1" applyFont="1" applyBorder="1" applyAlignment="1">
      <alignment vertical="center" wrapText="1"/>
      <protection/>
    </xf>
    <xf numFmtId="0" fontId="19" fillId="0" borderId="12" xfId="48" applyFont="1" applyBorder="1" applyAlignment="1">
      <alignment horizontal="left" vertical="top"/>
      <protection/>
    </xf>
    <xf numFmtId="3" fontId="19" fillId="0" borderId="13" xfId="48" applyNumberFormat="1" applyFont="1" applyBorder="1" applyAlignment="1">
      <alignment horizontal="left" vertical="top"/>
      <protection/>
    </xf>
    <xf numFmtId="3" fontId="19" fillId="0" borderId="11" xfId="48" applyNumberFormat="1" applyFont="1" applyBorder="1" applyAlignment="1">
      <alignment horizontal="left" vertical="top"/>
      <protection/>
    </xf>
    <xf numFmtId="0" fontId="19" fillId="0" borderId="13" xfId="0" applyFont="1" applyBorder="1" applyAlignment="1">
      <alignment horizontal="distributed" vertical="top" wrapText="1"/>
    </xf>
    <xf numFmtId="178" fontId="19" fillId="0" borderId="11" xfId="48" applyNumberFormat="1" applyFont="1" applyBorder="1" applyAlignment="1">
      <alignment vertical="center"/>
      <protection/>
    </xf>
    <xf numFmtId="0" fontId="19" fillId="0" borderId="11" xfId="0" applyFont="1" applyBorder="1" applyAlignment="1">
      <alignment horizontal="distributed" vertical="top" wrapText="1"/>
    </xf>
    <xf numFmtId="0" fontId="19" fillId="0" borderId="49" xfId="0" applyFont="1" applyBorder="1" applyAlignment="1">
      <alignment horizontal="distributed" vertical="top" wrapText="1"/>
    </xf>
    <xf numFmtId="0" fontId="19" fillId="0" borderId="50" xfId="48" applyFont="1" applyBorder="1" applyAlignment="1">
      <alignment horizontal="distributed" vertical="top" wrapText="1"/>
      <protection/>
    </xf>
    <xf numFmtId="0" fontId="19" fillId="0" borderId="50" xfId="0" applyFont="1" applyBorder="1" applyAlignment="1">
      <alignment vertical="top" wrapText="1"/>
    </xf>
    <xf numFmtId="178" fontId="19" fillId="0" borderId="50" xfId="0" applyNumberFormat="1" applyFont="1" applyBorder="1" applyAlignment="1">
      <alignment vertical="center" wrapText="1"/>
    </xf>
    <xf numFmtId="178" fontId="19" fillId="0" borderId="1" xfId="0" applyNumberFormat="1" applyFont="1" applyBorder="1" applyAlignment="1">
      <alignment vertical="center"/>
    </xf>
    <xf numFmtId="3" fontId="19" fillId="0" borderId="28" xfId="0" applyNumberFormat="1" applyFont="1" applyBorder="1" applyAlignment="1">
      <alignment horizontal="right" vertical="center" wrapText="1"/>
    </xf>
    <xf numFmtId="3" fontId="19" fillId="0" borderId="51" xfId="0" applyNumberFormat="1" applyFont="1" applyBorder="1" applyAlignment="1">
      <alignment horizontal="right" vertical="center" wrapText="1"/>
    </xf>
    <xf numFmtId="3" fontId="19" fillId="0" borderId="40" xfId="0" applyNumberFormat="1" applyFont="1" applyBorder="1" applyAlignment="1">
      <alignment horizontal="right" vertical="center" wrapText="1"/>
    </xf>
    <xf numFmtId="3" fontId="19" fillId="0" borderId="29" xfId="0" applyNumberFormat="1" applyFont="1" applyBorder="1" applyAlignment="1">
      <alignment horizontal="right" vertical="center" wrapText="1"/>
    </xf>
    <xf numFmtId="178" fontId="19" fillId="0" borderId="11" xfId="48" applyNumberFormat="1" applyFont="1" applyFill="1" applyBorder="1" applyAlignment="1">
      <alignment vertical="center" wrapText="1"/>
      <protection/>
    </xf>
    <xf numFmtId="3" fontId="20" fillId="34" borderId="38" xfId="0" applyNumberFormat="1" applyFont="1" applyFill="1" applyBorder="1" applyAlignment="1">
      <alignment horizontal="left" vertical="center" wrapText="1"/>
    </xf>
    <xf numFmtId="0" fontId="19" fillId="0" borderId="23" xfId="48" applyFont="1" applyBorder="1" applyAlignment="1">
      <alignment horizontal="center" vertical="center" wrapText="1"/>
      <protection/>
    </xf>
    <xf numFmtId="0" fontId="19" fillId="0" borderId="25" xfId="48" applyFont="1" applyBorder="1" applyAlignment="1">
      <alignment horizontal="center" vertical="center" wrapText="1"/>
      <protection/>
    </xf>
    <xf numFmtId="180" fontId="19" fillId="0" borderId="34" xfId="0" applyNumberFormat="1" applyFont="1" applyBorder="1" applyAlignment="1">
      <alignment horizontal="center" vertical="center" wrapText="1"/>
    </xf>
    <xf numFmtId="3" fontId="19" fillId="0" borderId="40" xfId="0" applyNumberFormat="1" applyFont="1" applyBorder="1" applyAlignment="1">
      <alignment vertical="top" wrapText="1"/>
    </xf>
    <xf numFmtId="176" fontId="23" fillId="0" borderId="18" xfId="50" applyFont="1" applyFill="1" applyBorder="1" applyAlignment="1">
      <alignment vertical="center" wrapText="1"/>
    </xf>
    <xf numFmtId="178" fontId="19" fillId="0" borderId="1" xfId="0" applyNumberFormat="1" applyFont="1" applyBorder="1" applyAlignment="1">
      <alignment vertical="center" wrapText="1"/>
    </xf>
    <xf numFmtId="0" fontId="20" fillId="9" borderId="38" xfId="0" applyFont="1" applyFill="1" applyBorder="1" applyAlignment="1">
      <alignment horizontal="left" vertical="center"/>
    </xf>
    <xf numFmtId="3" fontId="20" fillId="0" borderId="38" xfId="0" applyNumberFormat="1" applyFont="1" applyFill="1" applyBorder="1" applyAlignment="1">
      <alignment horizontal="left" vertical="center" wrapText="1"/>
    </xf>
    <xf numFmtId="3" fontId="19" fillId="34" borderId="40" xfId="0" applyNumberFormat="1" applyFont="1" applyFill="1" applyBorder="1" applyAlignment="1">
      <alignment horizontal="left" vertical="center"/>
    </xf>
    <xf numFmtId="185" fontId="19" fillId="34" borderId="40" xfId="0" applyNumberFormat="1" applyFont="1" applyFill="1" applyBorder="1" applyAlignment="1">
      <alignment horizontal="left" vertical="center"/>
    </xf>
    <xf numFmtId="185" fontId="19" fillId="0" borderId="40" xfId="0" applyNumberFormat="1" applyFont="1" applyFill="1" applyBorder="1" applyAlignment="1">
      <alignment horizontal="left" vertical="center" wrapText="1"/>
    </xf>
    <xf numFmtId="185" fontId="19" fillId="34" borderId="0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vertical="top" wrapText="1"/>
    </xf>
    <xf numFmtId="0" fontId="17" fillId="34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85" fontId="17" fillId="34" borderId="1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85" fontId="23" fillId="34" borderId="44" xfId="50" applyNumberFormat="1" applyFont="1" applyFill="1" applyBorder="1" applyAlignment="1">
      <alignment horizontal="right" vertical="top" wrapText="1"/>
    </xf>
    <xf numFmtId="176" fontId="23" fillId="34" borderId="40" xfId="50" applyFont="1" applyFill="1" applyBorder="1" applyAlignment="1">
      <alignment horizontal="right" vertical="top" wrapText="1"/>
    </xf>
    <xf numFmtId="176" fontId="23" fillId="0" borderId="51" xfId="50" applyFont="1" applyBorder="1" applyAlignment="1">
      <alignment horizontal="right" vertical="top" wrapText="1"/>
    </xf>
    <xf numFmtId="176" fontId="23" fillId="0" borderId="28" xfId="50" applyFont="1" applyBorder="1" applyAlignment="1">
      <alignment horizontal="right" vertical="top" wrapText="1"/>
    </xf>
    <xf numFmtId="185" fontId="23" fillId="34" borderId="40" xfId="50" applyNumberFormat="1" applyFont="1" applyFill="1" applyBorder="1" applyAlignment="1">
      <alignment horizontal="right" vertical="top" wrapText="1"/>
    </xf>
    <xf numFmtId="176" fontId="23" fillId="0" borderId="0" xfId="50" applyFont="1" applyBorder="1" applyAlignment="1">
      <alignment horizontal="right" vertical="top" wrapText="1"/>
    </xf>
    <xf numFmtId="176" fontId="23" fillId="0" borderId="40" xfId="50" applyFont="1" applyFill="1" applyBorder="1" applyAlignment="1">
      <alignment horizontal="right" vertical="top" wrapText="1"/>
    </xf>
    <xf numFmtId="176" fontId="23" fillId="34" borderId="0" xfId="50" applyFont="1" applyFill="1" applyBorder="1" applyAlignment="1">
      <alignment horizontal="right" vertical="top" wrapText="1"/>
    </xf>
    <xf numFmtId="176" fontId="23" fillId="0" borderId="40" xfId="50" applyFont="1" applyBorder="1" applyAlignment="1">
      <alignment horizontal="right" vertical="top" wrapText="1"/>
    </xf>
    <xf numFmtId="176" fontId="23" fillId="34" borderId="44" xfId="50" applyFont="1" applyFill="1" applyBorder="1" applyAlignment="1">
      <alignment horizontal="right" vertical="top" wrapText="1"/>
    </xf>
    <xf numFmtId="176" fontId="23" fillId="0" borderId="46" xfId="50" applyFont="1" applyBorder="1" applyAlignment="1">
      <alignment horizontal="right" vertical="top" wrapText="1"/>
    </xf>
    <xf numFmtId="176" fontId="23" fillId="0" borderId="43" xfId="50" applyFont="1" applyBorder="1" applyAlignment="1">
      <alignment horizontal="right" vertical="top" wrapText="1"/>
    </xf>
    <xf numFmtId="176" fontId="23" fillId="0" borderId="45" xfId="50" applyFont="1" applyBorder="1" applyAlignment="1">
      <alignment horizontal="right" vertical="top" wrapText="1"/>
    </xf>
    <xf numFmtId="176" fontId="23" fillId="34" borderId="18" xfId="50" applyFont="1" applyFill="1" applyBorder="1" applyAlignment="1">
      <alignment horizontal="right" vertical="top" wrapText="1"/>
    </xf>
    <xf numFmtId="176" fontId="23" fillId="0" borderId="44" xfId="50" applyFont="1" applyFill="1" applyBorder="1" applyAlignment="1">
      <alignment horizontal="right" vertical="top" wrapText="1"/>
    </xf>
    <xf numFmtId="176" fontId="23" fillId="34" borderId="45" xfId="50" applyFont="1" applyFill="1" applyBorder="1" applyAlignment="1">
      <alignment horizontal="right" vertical="top" wrapText="1"/>
    </xf>
    <xf numFmtId="176" fontId="23" fillId="0" borderId="44" xfId="50" applyFont="1" applyBorder="1" applyAlignment="1">
      <alignment horizontal="right" vertical="top" wrapText="1"/>
    </xf>
    <xf numFmtId="0" fontId="20" fillId="9" borderId="41" xfId="0" applyFont="1" applyFill="1" applyBorder="1" applyAlignment="1">
      <alignment horizontal="left" vertical="center"/>
    </xf>
    <xf numFmtId="0" fontId="20" fillId="5" borderId="52" xfId="48" applyFont="1" applyFill="1" applyBorder="1" applyAlignment="1">
      <alignment vertical="center" wrapText="1"/>
      <protection/>
    </xf>
    <xf numFmtId="0" fontId="20" fillId="5" borderId="53" xfId="48" applyFont="1" applyFill="1" applyBorder="1" applyAlignment="1">
      <alignment horizontal="center" vertical="center" wrapText="1"/>
      <protection/>
    </xf>
    <xf numFmtId="0" fontId="20" fillId="5" borderId="53" xfId="48" applyFont="1" applyFill="1" applyBorder="1" applyAlignment="1">
      <alignment vertical="center" wrapText="1"/>
      <protection/>
    </xf>
    <xf numFmtId="180" fontId="20" fillId="5" borderId="53" xfId="50" applyNumberFormat="1" applyFont="1" applyFill="1" applyBorder="1" applyAlignment="1">
      <alignment vertical="center" wrapText="1"/>
    </xf>
    <xf numFmtId="177" fontId="20" fillId="5" borderId="54" xfId="0" applyNumberFormat="1" applyFont="1" applyFill="1" applyBorder="1" applyAlignment="1">
      <alignment vertical="center" wrapText="1"/>
    </xf>
    <xf numFmtId="3" fontId="20" fillId="5" borderId="54" xfId="0" applyNumberFormat="1" applyFont="1" applyFill="1" applyBorder="1" applyAlignment="1">
      <alignment vertical="center" wrapText="1"/>
    </xf>
    <xf numFmtId="0" fontId="20" fillId="5" borderId="55" xfId="0" applyFont="1" applyFill="1" applyBorder="1" applyAlignment="1">
      <alignment vertical="center" wrapText="1"/>
    </xf>
    <xf numFmtId="3" fontId="20" fillId="5" borderId="56" xfId="0" applyNumberFormat="1" applyFont="1" applyFill="1" applyBorder="1" applyAlignment="1">
      <alignment horizontal="left" vertical="center" wrapText="1"/>
    </xf>
    <xf numFmtId="0" fontId="22" fillId="5" borderId="53" xfId="0" applyFont="1" applyFill="1" applyBorder="1" applyAlignment="1">
      <alignment horizontal="center" vertical="center" wrapText="1"/>
    </xf>
    <xf numFmtId="176" fontId="24" fillId="5" borderId="57" xfId="50" applyFont="1" applyFill="1" applyBorder="1" applyAlignment="1">
      <alignment horizontal="right" vertical="center" wrapText="1"/>
    </xf>
    <xf numFmtId="185" fontId="20" fillId="9" borderId="0" xfId="0" applyNumberFormat="1" applyFont="1" applyFill="1" applyBorder="1" applyAlignment="1">
      <alignment horizontal="left" vertical="center"/>
    </xf>
    <xf numFmtId="0" fontId="22" fillId="9" borderId="11" xfId="0" applyFont="1" applyFill="1" applyBorder="1" applyAlignment="1">
      <alignment horizontal="center" vertical="center" wrapText="1"/>
    </xf>
    <xf numFmtId="176" fontId="24" fillId="9" borderId="0" xfId="50" applyFont="1" applyFill="1" applyBorder="1" applyAlignment="1">
      <alignment horizontal="right" vertical="top" wrapText="1"/>
    </xf>
    <xf numFmtId="176" fontId="24" fillId="9" borderId="45" xfId="50" applyFont="1" applyFill="1" applyBorder="1" applyAlignment="1">
      <alignment horizontal="right" vertical="top" wrapText="1"/>
    </xf>
    <xf numFmtId="185" fontId="20" fillId="9" borderId="28" xfId="0" applyNumberFormat="1" applyFont="1" applyFill="1" applyBorder="1" applyAlignment="1">
      <alignment horizontal="left" vertical="center"/>
    </xf>
    <xf numFmtId="185" fontId="20" fillId="9" borderId="51" xfId="0" applyNumberFormat="1" applyFont="1" applyFill="1" applyBorder="1" applyAlignment="1">
      <alignment horizontal="left" vertical="center"/>
    </xf>
    <xf numFmtId="0" fontId="22" fillId="9" borderId="17" xfId="0" applyFont="1" applyFill="1" applyBorder="1" applyAlignment="1">
      <alignment horizontal="center" vertical="center" wrapText="1"/>
    </xf>
    <xf numFmtId="176" fontId="24" fillId="9" borderId="44" xfId="50" applyFont="1" applyFill="1" applyBorder="1" applyAlignment="1">
      <alignment horizontal="right" vertical="top" wrapText="1"/>
    </xf>
    <xf numFmtId="185" fontId="20" fillId="9" borderId="40" xfId="0" applyNumberFormat="1" applyFont="1" applyFill="1" applyBorder="1" applyAlignment="1">
      <alignment horizontal="left" vertical="center"/>
    </xf>
    <xf numFmtId="176" fontId="24" fillId="9" borderId="40" xfId="50" applyFont="1" applyFill="1" applyBorder="1" applyAlignment="1">
      <alignment horizontal="right" vertical="top" wrapText="1"/>
    </xf>
    <xf numFmtId="3" fontId="20" fillId="9" borderId="40" xfId="0" applyNumberFormat="1" applyFont="1" applyFill="1" applyBorder="1" applyAlignment="1">
      <alignment horizontal="left" vertical="center"/>
    </xf>
    <xf numFmtId="0" fontId="20" fillId="3" borderId="41" xfId="0" applyFont="1" applyFill="1" applyBorder="1" applyAlignment="1">
      <alignment horizontal="left" vertical="center"/>
    </xf>
    <xf numFmtId="0" fontId="19" fillId="3" borderId="12" xfId="0" applyFont="1" applyFill="1" applyBorder="1" applyAlignment="1">
      <alignment horizontal="center" vertical="center" wrapText="1"/>
    </xf>
    <xf numFmtId="0" fontId="19" fillId="5" borderId="58" xfId="0" applyFont="1" applyFill="1" applyBorder="1" applyAlignment="1">
      <alignment horizontal="left" vertical="center" wrapText="1"/>
    </xf>
    <xf numFmtId="0" fontId="19" fillId="5" borderId="53" xfId="0" applyFont="1" applyFill="1" applyBorder="1" applyAlignment="1">
      <alignment horizontal="center" vertical="center" wrapText="1"/>
    </xf>
    <xf numFmtId="0" fontId="19" fillId="5" borderId="53" xfId="0" applyFont="1" applyFill="1" applyBorder="1" applyAlignment="1">
      <alignment horizontal="left" vertical="center" wrapText="1"/>
    </xf>
    <xf numFmtId="181" fontId="20" fillId="5" borderId="53" xfId="50" applyNumberFormat="1" applyFont="1" applyFill="1" applyBorder="1" applyAlignment="1">
      <alignment horizontal="right" vertical="center" wrapText="1"/>
    </xf>
    <xf numFmtId="177" fontId="20" fillId="5" borderId="54" xfId="0" applyNumberFormat="1" applyFont="1" applyFill="1" applyBorder="1" applyAlignment="1">
      <alignment horizontal="right" vertical="center" wrapText="1"/>
    </xf>
    <xf numFmtId="3" fontId="20" fillId="5" borderId="54" xfId="0" applyNumberFormat="1" applyFont="1" applyFill="1" applyBorder="1" applyAlignment="1">
      <alignment horizontal="right" vertical="center" wrapText="1"/>
    </xf>
    <xf numFmtId="178" fontId="20" fillId="5" borderId="54" xfId="0" applyNumberFormat="1" applyFont="1" applyFill="1" applyBorder="1" applyAlignment="1">
      <alignment horizontal="right" vertical="center" wrapText="1"/>
    </xf>
    <xf numFmtId="0" fontId="20" fillId="5" borderId="55" xfId="0" applyFont="1" applyFill="1" applyBorder="1" applyAlignment="1">
      <alignment horizontal="left" vertical="center" wrapText="1"/>
    </xf>
    <xf numFmtId="0" fontId="20" fillId="5" borderId="53" xfId="0" applyFont="1" applyFill="1" applyBorder="1" applyAlignment="1">
      <alignment horizontal="center" vertical="center" wrapText="1"/>
    </xf>
    <xf numFmtId="176" fontId="23" fillId="3" borderId="16" xfId="50" applyFont="1" applyFill="1" applyBorder="1" applyAlignment="1">
      <alignment vertical="center" wrapText="1"/>
    </xf>
    <xf numFmtId="176" fontId="24" fillId="36" borderId="18" xfId="50" applyFont="1" applyFill="1" applyBorder="1" applyAlignment="1">
      <alignment vertical="center" wrapText="1"/>
    </xf>
    <xf numFmtId="0" fontId="25" fillId="0" borderId="1" xfId="0" applyFont="1" applyBorder="1" applyAlignment="1">
      <alignment horizontal="left" vertical="top" wrapText="1"/>
    </xf>
    <xf numFmtId="178" fontId="17" fillId="13" borderId="17" xfId="0" applyNumberFormat="1" applyFont="1" applyFill="1" applyBorder="1" applyAlignment="1">
      <alignment horizontal="right" vertical="center" wrapText="1"/>
    </xf>
    <xf numFmtId="178" fontId="17" fillId="13" borderId="38" xfId="0" applyNumberFormat="1" applyFont="1" applyFill="1" applyBorder="1" applyAlignment="1">
      <alignment vertical="center" wrapText="1"/>
    </xf>
    <xf numFmtId="3" fontId="19" fillId="13" borderId="17" xfId="0" applyNumberFormat="1" applyFont="1" applyFill="1" applyBorder="1" applyAlignment="1">
      <alignment horizontal="center" vertical="center" wrapText="1"/>
    </xf>
    <xf numFmtId="176" fontId="23" fillId="13" borderId="11" xfId="50" applyFont="1" applyFill="1" applyBorder="1" applyAlignment="1">
      <alignment vertical="center" wrapText="1"/>
    </xf>
    <xf numFmtId="0" fontId="19" fillId="13" borderId="11" xfId="0" applyFont="1" applyFill="1" applyBorder="1" applyAlignment="1">
      <alignment horizontal="center" vertical="center" wrapText="1"/>
    </xf>
    <xf numFmtId="3" fontId="20" fillId="13" borderId="17" xfId="0" applyNumberFormat="1" applyFont="1" applyFill="1" applyBorder="1" applyAlignment="1">
      <alignment horizontal="center" vertical="center" wrapText="1"/>
    </xf>
    <xf numFmtId="176" fontId="23" fillId="13" borderId="17" xfId="50" applyFont="1" applyFill="1" applyBorder="1" applyAlignment="1">
      <alignment vertical="center" wrapText="1"/>
    </xf>
    <xf numFmtId="0" fontId="19" fillId="13" borderId="17" xfId="0" applyFont="1" applyFill="1" applyBorder="1" applyAlignment="1">
      <alignment horizontal="center" vertical="center" wrapText="1"/>
    </xf>
    <xf numFmtId="176" fontId="23" fillId="13" borderId="44" xfId="50" applyFont="1" applyFill="1" applyBorder="1" applyAlignment="1">
      <alignment vertical="center" wrapText="1"/>
    </xf>
    <xf numFmtId="178" fontId="19" fillId="13" borderId="17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left" vertical="center" wrapText="1"/>
    </xf>
    <xf numFmtId="176" fontId="23" fillId="0" borderId="22" xfId="50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176" fontId="19" fillId="0" borderId="17" xfId="50" applyFont="1" applyBorder="1" applyAlignment="1">
      <alignment horizontal="center" wrapText="1"/>
    </xf>
    <xf numFmtId="0" fontId="25" fillId="0" borderId="11" xfId="48" applyFont="1" applyBorder="1" applyAlignment="1">
      <alignment vertical="top" wrapText="1"/>
      <protection/>
    </xf>
    <xf numFmtId="0" fontId="25" fillId="0" borderId="1" xfId="48" applyFont="1" applyBorder="1" applyAlignment="1">
      <alignment vertical="top" wrapText="1"/>
      <protection/>
    </xf>
    <xf numFmtId="3" fontId="19" fillId="13" borderId="38" xfId="0" applyNumberFormat="1" applyFont="1" applyFill="1" applyBorder="1" applyAlignment="1">
      <alignment vertical="center" wrapText="1"/>
    </xf>
    <xf numFmtId="3" fontId="19" fillId="34" borderId="28" xfId="0" applyNumberFormat="1" applyFont="1" applyFill="1" applyBorder="1" applyAlignment="1">
      <alignment horizontal="left" vertical="center" wrapText="1"/>
    </xf>
    <xf numFmtId="3" fontId="25" fillId="0" borderId="24" xfId="0" applyNumberFormat="1" applyFont="1" applyBorder="1" applyAlignment="1">
      <alignment vertical="center" wrapText="1"/>
    </xf>
    <xf numFmtId="3" fontId="25" fillId="0" borderId="29" xfId="0" applyNumberFormat="1" applyFont="1" applyBorder="1" applyAlignment="1">
      <alignment vertical="center" wrapText="1"/>
    </xf>
    <xf numFmtId="3" fontId="25" fillId="0" borderId="19" xfId="0" applyNumberFormat="1" applyFont="1" applyBorder="1" applyAlignment="1">
      <alignment vertical="center" wrapText="1"/>
    </xf>
    <xf numFmtId="176" fontId="23" fillId="0" borderId="0" xfId="5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top"/>
    </xf>
    <xf numFmtId="181" fontId="7" fillId="0" borderId="25" xfId="50" applyNumberFormat="1" applyFont="1" applyBorder="1" applyAlignment="1">
      <alignment vertical="top"/>
    </xf>
    <xf numFmtId="177" fontId="7" fillId="0" borderId="25" xfId="50" applyNumberFormat="1" applyFont="1" applyBorder="1" applyAlignment="1">
      <alignment vertical="top"/>
    </xf>
    <xf numFmtId="3" fontId="7" fillId="0" borderId="26" xfId="50" applyNumberFormat="1" applyFont="1" applyBorder="1" applyAlignment="1">
      <alignment vertical="top"/>
    </xf>
    <xf numFmtId="0" fontId="19" fillId="0" borderId="20" xfId="48" applyFont="1" applyBorder="1" applyAlignment="1">
      <alignment vertical="top" wrapText="1"/>
      <protection/>
    </xf>
    <xf numFmtId="178" fontId="17" fillId="34" borderId="12" xfId="0" applyNumberFormat="1" applyFont="1" applyFill="1" applyBorder="1" applyAlignment="1">
      <alignment horizontal="right" vertical="center" wrapText="1"/>
    </xf>
    <xf numFmtId="3" fontId="19" fillId="34" borderId="41" xfId="0" applyNumberFormat="1" applyFont="1" applyFill="1" applyBorder="1" applyAlignment="1">
      <alignment vertical="center" wrapText="1"/>
    </xf>
    <xf numFmtId="3" fontId="19" fillId="34" borderId="12" xfId="0" applyNumberFormat="1" applyFont="1" applyFill="1" applyBorder="1" applyAlignment="1">
      <alignment horizontal="center" vertical="center" wrapText="1"/>
    </xf>
    <xf numFmtId="178" fontId="20" fillId="36" borderId="12" xfId="0" applyNumberFormat="1" applyFont="1" applyFill="1" applyBorder="1" applyAlignment="1">
      <alignment horizontal="right" vertical="center"/>
    </xf>
    <xf numFmtId="0" fontId="20" fillId="36" borderId="41" xfId="0" applyFont="1" applyFill="1" applyBorder="1" applyAlignment="1">
      <alignment horizontal="center" vertical="center"/>
    </xf>
    <xf numFmtId="176" fontId="24" fillId="36" borderId="12" xfId="50" applyFont="1" applyFill="1" applyBorder="1" applyAlignment="1">
      <alignment vertical="center" wrapText="1"/>
    </xf>
    <xf numFmtId="0" fontId="20" fillId="36" borderId="12" xfId="0" applyFont="1" applyFill="1" applyBorder="1" applyAlignment="1">
      <alignment horizontal="center" vertical="center" wrapText="1"/>
    </xf>
    <xf numFmtId="176" fontId="24" fillId="36" borderId="43" xfId="50" applyFont="1" applyFill="1" applyBorder="1" applyAlignment="1">
      <alignment vertical="center" wrapText="1"/>
    </xf>
    <xf numFmtId="0" fontId="20" fillId="36" borderId="41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left" vertical="center" wrapText="1"/>
    </xf>
    <xf numFmtId="0" fontId="7" fillId="0" borderId="59" xfId="0" applyFont="1" applyBorder="1" applyAlignment="1" quotePrefix="1">
      <alignment horizontal="center" vertical="center"/>
    </xf>
    <xf numFmtId="0" fontId="7" fillId="0" borderId="59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20" fillId="5" borderId="56" xfId="0" applyFont="1" applyFill="1" applyBorder="1" applyAlignment="1">
      <alignment horizontal="left" vertical="center" wrapText="1"/>
    </xf>
    <xf numFmtId="0" fontId="20" fillId="3" borderId="28" xfId="0" applyFont="1" applyFill="1" applyBorder="1" applyAlignment="1">
      <alignment horizontal="left" vertical="center"/>
    </xf>
    <xf numFmtId="0" fontId="20" fillId="36" borderId="40" xfId="0" applyFont="1" applyFill="1" applyBorder="1" applyAlignment="1">
      <alignment horizontal="left" vertical="center"/>
    </xf>
    <xf numFmtId="3" fontId="19" fillId="0" borderId="40" xfId="0" applyNumberFormat="1" applyFont="1" applyFill="1" applyBorder="1" applyAlignment="1">
      <alignment vertical="center" wrapText="1"/>
    </xf>
    <xf numFmtId="3" fontId="25" fillId="0" borderId="51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25" fillId="0" borderId="28" xfId="0" applyNumberFormat="1" applyFont="1" applyBorder="1" applyAlignment="1">
      <alignment vertical="center" wrapText="1"/>
    </xf>
    <xf numFmtId="178" fontId="17" fillId="13" borderId="40" xfId="0" applyNumberFormat="1" applyFont="1" applyFill="1" applyBorder="1" applyAlignment="1">
      <alignment vertical="center" wrapText="1"/>
    </xf>
    <xf numFmtId="3" fontId="19" fillId="13" borderId="40" xfId="0" applyNumberFormat="1" applyFont="1" applyFill="1" applyBorder="1" applyAlignment="1">
      <alignment vertical="center" wrapText="1"/>
    </xf>
    <xf numFmtId="3" fontId="19" fillId="34" borderId="28" xfId="0" applyNumberFormat="1" applyFont="1" applyFill="1" applyBorder="1" applyAlignment="1">
      <alignment vertical="center" wrapText="1"/>
    </xf>
    <xf numFmtId="3" fontId="19" fillId="34" borderId="0" xfId="0" applyNumberFormat="1" applyFont="1" applyFill="1" applyBorder="1" applyAlignment="1">
      <alignment horizontal="left" vertical="center" wrapText="1"/>
    </xf>
    <xf numFmtId="3" fontId="20" fillId="36" borderId="28" xfId="0" applyNumberFormat="1" applyFont="1" applyFill="1" applyBorder="1" applyAlignment="1">
      <alignment horizontal="left" vertical="center" wrapText="1"/>
    </xf>
    <xf numFmtId="3" fontId="20" fillId="3" borderId="28" xfId="0" applyNumberFormat="1" applyFont="1" applyFill="1" applyBorder="1" applyAlignment="1">
      <alignment horizontal="left" vertical="center" wrapText="1"/>
    </xf>
    <xf numFmtId="178" fontId="19" fillId="36" borderId="28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3" fontId="20" fillId="3" borderId="40" xfId="0" applyNumberFormat="1" applyFont="1" applyFill="1" applyBorder="1" applyAlignment="1">
      <alignment horizontal="left" vertical="center" wrapText="1"/>
    </xf>
    <xf numFmtId="3" fontId="20" fillId="36" borderId="40" xfId="0" applyNumberFormat="1" applyFont="1" applyFill="1" applyBorder="1" applyAlignment="1">
      <alignment horizontal="left" vertical="center" wrapText="1"/>
    </xf>
    <xf numFmtId="3" fontId="19" fillId="3" borderId="40" xfId="0" applyNumberFormat="1" applyFont="1" applyFill="1" applyBorder="1" applyAlignment="1">
      <alignment horizontal="left" vertical="center" wrapText="1"/>
    </xf>
    <xf numFmtId="178" fontId="19" fillId="0" borderId="51" xfId="0" applyNumberFormat="1" applyFont="1" applyBorder="1" applyAlignment="1">
      <alignment horizontal="right" vertical="center" wrapText="1"/>
    </xf>
    <xf numFmtId="178" fontId="19" fillId="0" borderId="28" xfId="0" applyNumberFormat="1" applyFont="1" applyBorder="1" applyAlignment="1">
      <alignment horizontal="right" vertical="center" wrapText="1"/>
    </xf>
    <xf numFmtId="178" fontId="19" fillId="0" borderId="40" xfId="40" applyNumberFormat="1" applyFont="1" applyBorder="1" applyAlignment="1">
      <alignment horizontal="right" vertical="center" wrapText="1"/>
      <protection/>
    </xf>
    <xf numFmtId="3" fontId="19" fillId="28" borderId="28" xfId="0" applyNumberFormat="1" applyFont="1" applyFill="1" applyBorder="1" applyAlignment="1">
      <alignment horizontal="left" vertical="center" wrapText="1"/>
    </xf>
    <xf numFmtId="3" fontId="25" fillId="0" borderId="39" xfId="0" applyNumberFormat="1" applyFont="1" applyBorder="1" applyAlignment="1">
      <alignment vertical="center" wrapText="1"/>
    </xf>
    <xf numFmtId="9" fontId="25" fillId="0" borderId="0" xfId="0" applyNumberFormat="1" applyFont="1" applyBorder="1" applyAlignment="1">
      <alignment vertical="center" wrapText="1"/>
    </xf>
    <xf numFmtId="3" fontId="25" fillId="0" borderId="51" xfId="0" applyNumberFormat="1" applyFont="1" applyBorder="1" applyAlignment="1">
      <alignment horizontal="center" vertical="center" wrapText="1"/>
    </xf>
    <xf numFmtId="3" fontId="25" fillId="0" borderId="51" xfId="0" applyNumberFormat="1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left" vertical="center" wrapText="1"/>
    </xf>
    <xf numFmtId="3" fontId="28" fillId="0" borderId="51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vertical="center" wrapText="1"/>
    </xf>
    <xf numFmtId="176" fontId="29" fillId="36" borderId="17" xfId="5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176" fontId="23" fillId="0" borderId="0" xfId="50" applyFont="1" applyFill="1" applyBorder="1" applyAlignment="1">
      <alignment horizontal="right" vertical="top" wrapText="1"/>
    </xf>
    <xf numFmtId="176" fontId="23" fillId="0" borderId="11" xfId="50" applyFont="1" applyBorder="1" applyAlignment="1">
      <alignment horizontal="right" vertical="top" wrapText="1"/>
    </xf>
    <xf numFmtId="0" fontId="2" fillId="0" borderId="12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176" fontId="23" fillId="0" borderId="45" xfId="50" applyFont="1" applyFill="1" applyBorder="1" applyAlignment="1">
      <alignment horizontal="right" vertical="top" wrapText="1"/>
    </xf>
    <xf numFmtId="3" fontId="19" fillId="0" borderId="17" xfId="0" applyNumberFormat="1" applyFont="1" applyBorder="1" applyAlignment="1">
      <alignment horizontal="right" vertical="center" wrapText="1"/>
    </xf>
    <xf numFmtId="0" fontId="19" fillId="0" borderId="17" xfId="0" applyFont="1" applyBorder="1" applyAlignment="1">
      <alignment vertical="top" wrapText="1"/>
    </xf>
    <xf numFmtId="178" fontId="19" fillId="0" borderId="17" xfId="0" applyNumberFormat="1" applyFont="1" applyBorder="1" applyAlignment="1">
      <alignment vertical="center" wrapText="1"/>
    </xf>
    <xf numFmtId="0" fontId="20" fillId="34" borderId="38" xfId="0" applyFont="1" applyFill="1" applyBorder="1" applyAlignment="1">
      <alignment horizontal="left" vertical="center"/>
    </xf>
    <xf numFmtId="185" fontId="19" fillId="34" borderId="40" xfId="0" applyNumberFormat="1" applyFont="1" applyFill="1" applyBorder="1" applyAlignment="1">
      <alignment horizontal="left" vertical="center" wrapText="1"/>
    </xf>
    <xf numFmtId="177" fontId="19" fillId="0" borderId="17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177" fontId="17" fillId="0" borderId="11" xfId="0" applyNumberFormat="1" applyFont="1" applyBorder="1" applyAlignment="1">
      <alignment vertical="top" wrapText="1"/>
    </xf>
    <xf numFmtId="0" fontId="25" fillId="0" borderId="1" xfId="48" applyFont="1" applyBorder="1" applyAlignment="1">
      <alignment horizontal="left" vertical="top" wrapText="1"/>
      <protection/>
    </xf>
    <xf numFmtId="0" fontId="7" fillId="0" borderId="60" xfId="0" applyFont="1" applyBorder="1" applyAlignment="1">
      <alignment vertical="center"/>
    </xf>
    <xf numFmtId="0" fontId="7" fillId="0" borderId="59" xfId="0" applyFont="1" applyBorder="1" applyAlignment="1" quotePrefix="1">
      <alignment horizontal="center" vertical="center" wrapText="1"/>
    </xf>
    <xf numFmtId="177" fontId="7" fillId="0" borderId="59" xfId="0" applyNumberFormat="1" applyFont="1" applyBorder="1" applyAlignment="1">
      <alignment vertical="center"/>
    </xf>
    <xf numFmtId="3" fontId="7" fillId="0" borderId="61" xfId="0" applyNumberFormat="1" applyFont="1" applyBorder="1" applyAlignment="1">
      <alignment vertical="center"/>
    </xf>
    <xf numFmtId="0" fontId="7" fillId="0" borderId="48" xfId="0" applyFont="1" applyBorder="1" applyAlignment="1" quotePrefix="1">
      <alignment horizontal="center" vertical="center" wrapText="1"/>
    </xf>
    <xf numFmtId="0" fontId="7" fillId="0" borderId="33" xfId="0" applyFont="1" applyBorder="1" applyAlignment="1" quotePrefix="1">
      <alignment horizontal="center" vertical="center" wrapText="1"/>
    </xf>
    <xf numFmtId="177" fontId="7" fillId="0" borderId="62" xfId="0" applyNumberFormat="1" applyFont="1" applyBorder="1" applyAlignment="1" quotePrefix="1">
      <alignment horizontal="center" vertical="center" wrapText="1"/>
    </xf>
    <xf numFmtId="3" fontId="7" fillId="0" borderId="63" xfId="0" applyNumberFormat="1" applyFont="1" applyBorder="1" applyAlignment="1" quotePrefix="1">
      <alignment horizontal="center" vertical="center" wrapText="1"/>
    </xf>
    <xf numFmtId="0" fontId="7" fillId="0" borderId="62" xfId="0" applyFont="1" applyBorder="1" applyAlignment="1" quotePrefix="1">
      <alignment horizontal="center" vertical="center" wrapText="1"/>
    </xf>
    <xf numFmtId="0" fontId="7" fillId="0" borderId="30" xfId="48" applyFont="1" applyBorder="1" applyAlignment="1">
      <alignment horizontal="center" vertical="center" wrapText="1"/>
      <protection/>
    </xf>
    <xf numFmtId="0" fontId="7" fillId="0" borderId="27" xfId="48" applyFont="1" applyBorder="1" applyAlignment="1">
      <alignment horizontal="center" vertical="center" wrapText="1"/>
      <protection/>
    </xf>
    <xf numFmtId="3" fontId="7" fillId="0" borderId="64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5" borderId="14" xfId="48" applyFont="1" applyFill="1" applyBorder="1" applyAlignment="1">
      <alignment horizontal="center" vertical="top" wrapText="1"/>
      <protection/>
    </xf>
    <xf numFmtId="0" fontId="7" fillId="5" borderId="12" xfId="48" applyFont="1" applyFill="1" applyBorder="1" applyAlignment="1">
      <alignment horizontal="center" vertical="top" wrapText="1"/>
      <protection/>
    </xf>
    <xf numFmtId="180" fontId="7" fillId="5" borderId="12" xfId="0" applyNumberFormat="1" applyFont="1" applyFill="1" applyBorder="1" applyAlignment="1">
      <alignment horizontal="right" vertical="top" wrapText="1"/>
    </xf>
    <xf numFmtId="180" fontId="7" fillId="5" borderId="12" xfId="0" applyNumberFormat="1" applyFont="1" applyFill="1" applyBorder="1" applyAlignment="1">
      <alignment vertical="top"/>
    </xf>
    <xf numFmtId="3" fontId="7" fillId="5" borderId="16" xfId="0" applyNumberFormat="1" applyFont="1" applyFill="1" applyBorder="1" applyAlignment="1">
      <alignment vertical="top"/>
    </xf>
    <xf numFmtId="0" fontId="7" fillId="5" borderId="12" xfId="0" applyFont="1" applyFill="1" applyBorder="1" applyAlignment="1" quotePrefix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19" fillId="0" borderId="51" xfId="0" applyFont="1" applyBorder="1" applyAlignment="1">
      <alignment horizontal="left" vertical="center" wrapText="1"/>
    </xf>
    <xf numFmtId="176" fontId="23" fillId="0" borderId="12" xfId="5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176" fontId="29" fillId="36" borderId="12" xfId="50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left" vertical="center" wrapText="1"/>
    </xf>
    <xf numFmtId="3" fontId="19" fillId="0" borderId="28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 wrapText="1"/>
    </xf>
    <xf numFmtId="3" fontId="19" fillId="0" borderId="19" xfId="0" applyNumberFormat="1" applyFont="1" applyBorder="1" applyAlignment="1">
      <alignment vertical="center" wrapText="1"/>
    </xf>
    <xf numFmtId="3" fontId="19" fillId="0" borderId="28" xfId="0" applyNumberFormat="1" applyFont="1" applyBorder="1" applyAlignment="1">
      <alignment vertical="center" wrapText="1"/>
    </xf>
    <xf numFmtId="3" fontId="19" fillId="0" borderId="36" xfId="0" applyNumberFormat="1" applyFont="1" applyBorder="1" applyAlignment="1">
      <alignment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19" xfId="0" applyNumberFormat="1" applyFont="1" applyFill="1" applyBorder="1" applyAlignment="1">
      <alignment vertical="center" wrapText="1"/>
    </xf>
    <xf numFmtId="3" fontId="25" fillId="0" borderId="51" xfId="0" applyNumberFormat="1" applyFont="1" applyFill="1" applyBorder="1" applyAlignment="1">
      <alignment vertical="center" wrapText="1"/>
    </xf>
    <xf numFmtId="3" fontId="19" fillId="0" borderId="24" xfId="0" applyNumberFormat="1" applyFont="1" applyFill="1" applyBorder="1" applyAlignment="1">
      <alignment vertical="center" wrapText="1"/>
    </xf>
    <xf numFmtId="3" fontId="19" fillId="0" borderId="29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left" vertical="center" wrapText="1"/>
    </xf>
    <xf numFmtId="3" fontId="25" fillId="0" borderId="29" xfId="0" applyNumberFormat="1" applyFont="1" applyBorder="1" applyAlignment="1">
      <alignment horizontal="left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3" fontId="25" fillId="0" borderId="29" xfId="0" applyNumberFormat="1" applyFont="1" applyFill="1" applyBorder="1" applyAlignment="1">
      <alignment vertical="center" wrapText="1"/>
    </xf>
    <xf numFmtId="9" fontId="25" fillId="0" borderId="0" xfId="0" applyNumberFormat="1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 wrapText="1"/>
    </xf>
    <xf numFmtId="178" fontId="19" fillId="0" borderId="12" xfId="48" applyNumberFormat="1" applyFont="1" applyFill="1" applyBorder="1" applyAlignment="1">
      <alignment vertical="center" wrapText="1"/>
      <protection/>
    </xf>
    <xf numFmtId="3" fontId="19" fillId="0" borderId="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3" fontId="19" fillId="0" borderId="51" xfId="0" applyNumberFormat="1" applyFont="1" applyFill="1" applyBorder="1" applyAlignment="1">
      <alignment vertical="center" wrapText="1"/>
    </xf>
    <xf numFmtId="3" fontId="19" fillId="0" borderId="19" xfId="0" applyNumberFormat="1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top" wrapText="1"/>
    </xf>
    <xf numFmtId="181" fontId="19" fillId="0" borderId="11" xfId="0" applyNumberFormat="1" applyFont="1" applyFill="1" applyBorder="1" applyAlignment="1">
      <alignment horizontal="right" vertical="center" wrapText="1"/>
    </xf>
    <xf numFmtId="177" fontId="19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0" fontId="19" fillId="0" borderId="11" xfId="48" applyFont="1" applyFill="1" applyBorder="1" applyAlignment="1">
      <alignment horizontal="left" vertical="top" wrapText="1"/>
      <protection/>
    </xf>
    <xf numFmtId="176" fontId="36" fillId="3" borderId="12" xfId="50" applyFont="1" applyFill="1" applyBorder="1" applyAlignment="1">
      <alignment vertical="center" wrapText="1"/>
    </xf>
    <xf numFmtId="178" fontId="20" fillId="0" borderId="11" xfId="0" applyNumberFormat="1" applyFont="1" applyBorder="1" applyAlignment="1">
      <alignment vertical="center" wrapText="1"/>
    </xf>
    <xf numFmtId="178" fontId="20" fillId="0" borderId="11" xfId="0" applyNumberFormat="1" applyFont="1" applyBorder="1" applyAlignment="1">
      <alignment vertical="top" wrapText="1"/>
    </xf>
    <xf numFmtId="176" fontId="24" fillId="5" borderId="56" xfId="50" applyFont="1" applyFill="1" applyBorder="1" applyAlignment="1">
      <alignment horizontal="right" vertical="center" wrapText="1"/>
    </xf>
    <xf numFmtId="180" fontId="19" fillId="0" borderId="27" xfId="0" applyNumberFormat="1" applyFont="1" applyBorder="1" applyAlignment="1">
      <alignment horizontal="right" vertical="center" wrapText="1"/>
    </xf>
    <xf numFmtId="176" fontId="37" fillId="0" borderId="0" xfId="0" applyNumberFormat="1" applyFont="1" applyAlignment="1">
      <alignment horizontal="right" vertical="top" wrapText="1"/>
    </xf>
    <xf numFmtId="176" fontId="22" fillId="0" borderId="0" xfId="50" applyFont="1" applyBorder="1" applyAlignment="1">
      <alignment horizontal="right" vertical="top" wrapText="1"/>
    </xf>
    <xf numFmtId="176" fontId="22" fillId="9" borderId="38" xfId="50" applyFont="1" applyFill="1" applyBorder="1" applyAlignment="1">
      <alignment horizontal="right" vertical="top" wrapText="1"/>
    </xf>
    <xf numFmtId="176" fontId="17" fillId="34" borderId="40" xfId="50" applyFont="1" applyFill="1" applyBorder="1" applyAlignment="1">
      <alignment horizontal="right" vertical="top" wrapText="1"/>
    </xf>
    <xf numFmtId="177" fontId="20" fillId="0" borderId="11" xfId="0" applyNumberFormat="1" applyFont="1" applyBorder="1" applyAlignment="1">
      <alignment horizontal="right" vertical="center" wrapText="1"/>
    </xf>
    <xf numFmtId="177" fontId="20" fillId="0" borderId="11" xfId="0" applyNumberFormat="1" applyFont="1" applyBorder="1" applyAlignment="1">
      <alignment vertical="top" wrapText="1"/>
    </xf>
    <xf numFmtId="176" fontId="94" fillId="0" borderId="11" xfId="50" applyFont="1" applyFill="1" applyBorder="1" applyAlignment="1">
      <alignment vertical="center" wrapText="1"/>
    </xf>
    <xf numFmtId="176" fontId="94" fillId="0" borderId="45" xfId="5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vertical="center" wrapText="1"/>
    </xf>
    <xf numFmtId="193" fontId="25" fillId="0" borderId="0" xfId="0" applyNumberFormat="1" applyFont="1" applyBorder="1" applyAlignment="1">
      <alignment vertical="center" wrapText="1"/>
    </xf>
    <xf numFmtId="194" fontId="25" fillId="0" borderId="0" xfId="0" applyNumberFormat="1" applyFont="1" applyBorder="1" applyAlignment="1">
      <alignment vertical="center" wrapText="1"/>
    </xf>
    <xf numFmtId="193" fontId="25" fillId="0" borderId="0" xfId="0" applyNumberFormat="1" applyFont="1" applyFill="1" applyBorder="1" applyAlignment="1">
      <alignment vertical="center" wrapText="1"/>
    </xf>
    <xf numFmtId="194" fontId="25" fillId="0" borderId="0" xfId="0" applyNumberFormat="1" applyFont="1" applyFill="1" applyBorder="1" applyAlignment="1">
      <alignment vertical="center" wrapText="1"/>
    </xf>
    <xf numFmtId="3" fontId="35" fillId="0" borderId="29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176" fontId="94" fillId="0" borderId="0" xfId="50" applyFont="1" applyBorder="1" applyAlignment="1">
      <alignment horizontal="right" vertical="top" wrapText="1"/>
    </xf>
    <xf numFmtId="176" fontId="95" fillId="0" borderId="11" xfId="50" applyFont="1" applyBorder="1" applyAlignment="1">
      <alignment vertical="center" wrapText="1"/>
    </xf>
    <xf numFmtId="0" fontId="25" fillId="0" borderId="20" xfId="0" applyFont="1" applyBorder="1" applyAlignment="1">
      <alignment horizontal="left" vertical="top" wrapText="1"/>
    </xf>
    <xf numFmtId="176" fontId="17" fillId="5" borderId="65" xfId="50" applyFont="1" applyFill="1" applyBorder="1" applyAlignment="1">
      <alignment vertical="center" wrapText="1"/>
    </xf>
    <xf numFmtId="176" fontId="23" fillId="5" borderId="53" xfId="50" applyFont="1" applyFill="1" applyBorder="1" applyAlignment="1">
      <alignment vertical="center" wrapText="1"/>
    </xf>
    <xf numFmtId="178" fontId="93" fillId="0" borderId="11" xfId="0" applyNumberFormat="1" applyFont="1" applyFill="1" applyBorder="1" applyAlignment="1">
      <alignment horizontal="right" vertical="center" wrapText="1"/>
    </xf>
    <xf numFmtId="178" fontId="93" fillId="0" borderId="12" xfId="0" applyNumberFormat="1" applyFont="1" applyBorder="1" applyAlignment="1">
      <alignment horizontal="right" vertical="center" wrapText="1"/>
    </xf>
    <xf numFmtId="176" fontId="94" fillId="0" borderId="11" xfId="50" applyFont="1" applyBorder="1" applyAlignment="1">
      <alignment vertical="center" wrapText="1"/>
    </xf>
    <xf numFmtId="178" fontId="96" fillId="0" borderId="11" xfId="0" applyNumberFormat="1" applyFont="1" applyFill="1" applyBorder="1" applyAlignment="1">
      <alignment horizontal="right" vertical="center" wrapText="1"/>
    </xf>
    <xf numFmtId="3" fontId="97" fillId="0" borderId="11" xfId="0" applyNumberFormat="1" applyFont="1" applyFill="1" applyBorder="1" applyAlignment="1">
      <alignment horizontal="center" vertical="center" wrapText="1"/>
    </xf>
    <xf numFmtId="176" fontId="94" fillId="0" borderId="17" xfId="50" applyFont="1" applyBorder="1" applyAlignment="1">
      <alignment vertical="center" wrapText="1"/>
    </xf>
    <xf numFmtId="178" fontId="93" fillId="0" borderId="1" xfId="0" applyNumberFormat="1" applyFont="1" applyFill="1" applyBorder="1" applyAlignment="1">
      <alignment horizontal="right" vertical="center" wrapText="1"/>
    </xf>
    <xf numFmtId="3" fontId="93" fillId="0" borderId="24" xfId="0" applyNumberFormat="1" applyFont="1" applyFill="1" applyBorder="1" applyAlignment="1">
      <alignment vertical="center" wrapText="1"/>
    </xf>
    <xf numFmtId="3" fontId="93" fillId="0" borderId="51" xfId="0" applyNumberFormat="1" applyFont="1" applyFill="1" applyBorder="1" applyAlignment="1">
      <alignment vertical="center" wrapText="1"/>
    </xf>
    <xf numFmtId="3" fontId="93" fillId="0" borderId="39" xfId="0" applyNumberFormat="1" applyFont="1" applyFill="1" applyBorder="1" applyAlignment="1">
      <alignment vertical="center" wrapText="1"/>
    </xf>
    <xf numFmtId="3" fontId="93" fillId="0" borderId="1" xfId="0" applyNumberFormat="1" applyFont="1" applyFill="1" applyBorder="1" applyAlignment="1">
      <alignment horizontal="center" vertical="center" wrapText="1"/>
    </xf>
    <xf numFmtId="3" fontId="93" fillId="0" borderId="29" xfId="0" applyNumberFormat="1" applyFont="1" applyFill="1" applyBorder="1" applyAlignment="1">
      <alignment vertical="center" wrapText="1"/>
    </xf>
    <xf numFmtId="3" fontId="93" fillId="0" borderId="0" xfId="0" applyNumberFormat="1" applyFont="1" applyFill="1" applyBorder="1" applyAlignment="1">
      <alignment vertical="center" wrapText="1"/>
    </xf>
    <xf numFmtId="3" fontId="93" fillId="0" borderId="19" xfId="0" applyNumberFormat="1" applyFont="1" applyFill="1" applyBorder="1" applyAlignment="1">
      <alignment vertical="center" wrapText="1"/>
    </xf>
    <xf numFmtId="3" fontId="93" fillId="0" borderId="11" xfId="0" applyNumberFormat="1" applyFont="1" applyFill="1" applyBorder="1" applyAlignment="1">
      <alignment horizontal="center" vertical="center" wrapText="1"/>
    </xf>
    <xf numFmtId="3" fontId="98" fillId="0" borderId="29" xfId="0" applyNumberFormat="1" applyFont="1" applyFill="1" applyBorder="1" applyAlignment="1">
      <alignment vertical="center" wrapText="1"/>
    </xf>
    <xf numFmtId="178" fontId="93" fillId="0" borderId="17" xfId="0" applyNumberFormat="1" applyFont="1" applyFill="1" applyBorder="1" applyAlignment="1">
      <alignment horizontal="right" vertical="center" wrapText="1"/>
    </xf>
    <xf numFmtId="178" fontId="93" fillId="0" borderId="17" xfId="0" applyNumberFormat="1" applyFont="1" applyBorder="1" applyAlignment="1">
      <alignment horizontal="right" vertical="center" wrapText="1"/>
    </xf>
    <xf numFmtId="3" fontId="19" fillId="0" borderId="39" xfId="0" applyNumberFormat="1" applyFont="1" applyFill="1" applyBorder="1" applyAlignment="1">
      <alignment vertical="center" wrapText="1"/>
    </xf>
    <xf numFmtId="3" fontId="19" fillId="0" borderId="19" xfId="0" applyNumberFormat="1" applyFont="1" applyFill="1" applyBorder="1" applyAlignment="1">
      <alignment vertical="center" wrapText="1"/>
    </xf>
    <xf numFmtId="0" fontId="25" fillId="0" borderId="17" xfId="0" applyFont="1" applyBorder="1" applyAlignment="1">
      <alignment horizontal="left"/>
    </xf>
    <xf numFmtId="178" fontId="25" fillId="0" borderId="17" xfId="0" applyNumberFormat="1" applyFont="1" applyBorder="1" applyAlignment="1">
      <alignment horizontal="right" vertical="center"/>
    </xf>
    <xf numFmtId="177" fontId="25" fillId="0" borderId="42" xfId="0" applyNumberFormat="1" applyFont="1" applyBorder="1" applyAlignment="1">
      <alignment horizontal="right" vertical="center" wrapText="1"/>
    </xf>
    <xf numFmtId="3" fontId="25" fillId="0" borderId="42" xfId="0" applyNumberFormat="1" applyFont="1" applyBorder="1" applyAlignment="1">
      <alignment horizontal="right" vertical="center" wrapText="1"/>
    </xf>
    <xf numFmtId="178" fontId="25" fillId="3" borderId="17" xfId="0" applyNumberFormat="1" applyFont="1" applyFill="1" applyBorder="1" applyAlignment="1">
      <alignment horizontal="right" vertical="center"/>
    </xf>
    <xf numFmtId="3" fontId="25" fillId="3" borderId="38" xfId="0" applyNumberFormat="1" applyFont="1" applyFill="1" applyBorder="1" applyAlignment="1">
      <alignment horizontal="left" vertical="center" wrapText="1"/>
    </xf>
    <xf numFmtId="3" fontId="25" fillId="3" borderId="40" xfId="0" applyNumberFormat="1" applyFont="1" applyFill="1" applyBorder="1" applyAlignment="1">
      <alignment horizontal="left" vertical="center" wrapText="1"/>
    </xf>
    <xf numFmtId="0" fontId="25" fillId="3" borderId="38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3" fontId="19" fillId="0" borderId="51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0" xfId="48" applyFont="1" applyBorder="1" applyAlignment="1">
      <alignment horizontal="left" vertical="center" wrapText="1"/>
      <protection/>
    </xf>
    <xf numFmtId="0" fontId="19" fillId="0" borderId="0" xfId="48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center" vertical="top"/>
    </xf>
    <xf numFmtId="0" fontId="19" fillId="0" borderId="51" xfId="48" applyFont="1" applyBorder="1" applyAlignment="1">
      <alignment horizontal="left" vertical="center" wrapText="1"/>
      <protection/>
    </xf>
    <xf numFmtId="0" fontId="25" fillId="0" borderId="0" xfId="0" applyFont="1" applyBorder="1" applyAlignment="1">
      <alignment horizontal="left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/>
    </xf>
    <xf numFmtId="176" fontId="94" fillId="0" borderId="12" xfId="50" applyFont="1" applyBorder="1" applyAlignment="1">
      <alignment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0" fillId="5" borderId="56" xfId="0" applyFont="1" applyFill="1" applyBorder="1" applyAlignment="1">
      <alignment vertical="center" wrapText="1"/>
    </xf>
    <xf numFmtId="0" fontId="20" fillId="9" borderId="28" xfId="0" applyFont="1" applyFill="1" applyBorder="1" applyAlignment="1">
      <alignment horizontal="left" vertical="center"/>
    </xf>
    <xf numFmtId="0" fontId="20" fillId="9" borderId="0" xfId="0" applyFont="1" applyFill="1" applyBorder="1" applyAlignment="1">
      <alignment horizontal="left" vertical="center"/>
    </xf>
    <xf numFmtId="0" fontId="20" fillId="9" borderId="51" xfId="0" applyFont="1" applyFill="1" applyBorder="1" applyAlignment="1">
      <alignment horizontal="left" vertical="center"/>
    </xf>
    <xf numFmtId="0" fontId="20" fillId="34" borderId="40" xfId="0" applyFont="1" applyFill="1" applyBorder="1" applyAlignment="1">
      <alignment horizontal="left" vertical="center"/>
    </xf>
    <xf numFmtId="3" fontId="20" fillId="0" borderId="40" xfId="0" applyNumberFormat="1" applyFont="1" applyFill="1" applyBorder="1" applyAlignment="1">
      <alignment horizontal="left" vertical="center" wrapText="1"/>
    </xf>
    <xf numFmtId="0" fontId="20" fillId="9" borderId="40" xfId="0" applyFont="1" applyFill="1" applyBorder="1" applyAlignment="1">
      <alignment horizontal="left" vertical="center"/>
    </xf>
    <xf numFmtId="3" fontId="20" fillId="34" borderId="0" xfId="0" applyNumberFormat="1" applyFont="1" applyFill="1" applyBorder="1" applyAlignment="1">
      <alignment horizontal="left" vertical="center" wrapText="1"/>
    </xf>
    <xf numFmtId="0" fontId="25" fillId="0" borderId="0" xfId="48" applyFont="1" applyBorder="1" applyAlignment="1">
      <alignment horizontal="left" vertical="center" wrapText="1"/>
      <protection/>
    </xf>
    <xf numFmtId="0" fontId="19" fillId="0" borderId="0" xfId="48" applyFont="1" applyBorder="1" applyAlignment="1">
      <alignment vertical="center" wrapText="1"/>
      <protection/>
    </xf>
    <xf numFmtId="0" fontId="19" fillId="0" borderId="0" xfId="0" applyFont="1" applyAlignment="1">
      <alignment vertical="top" wrapText="1"/>
    </xf>
    <xf numFmtId="0" fontId="19" fillId="0" borderId="0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176" fontId="7" fillId="0" borderId="0" xfId="50" applyFont="1" applyBorder="1" applyAlignment="1">
      <alignment vertical="center"/>
    </xf>
    <xf numFmtId="176" fontId="20" fillId="5" borderId="56" xfId="50" applyFont="1" applyFill="1" applyBorder="1" applyAlignment="1">
      <alignment vertical="center" wrapText="1"/>
    </xf>
    <xf numFmtId="176" fontId="20" fillId="9" borderId="28" xfId="50" applyFont="1" applyFill="1" applyBorder="1" applyAlignment="1">
      <alignment horizontal="left" vertical="center"/>
    </xf>
    <xf numFmtId="176" fontId="20" fillId="34" borderId="40" xfId="50" applyFont="1" applyFill="1" applyBorder="1" applyAlignment="1">
      <alignment horizontal="left" vertical="center" wrapText="1"/>
    </xf>
    <xf numFmtId="176" fontId="20" fillId="9" borderId="0" xfId="50" applyFont="1" applyFill="1" applyBorder="1" applyAlignment="1">
      <alignment horizontal="left" vertical="center"/>
    </xf>
    <xf numFmtId="176" fontId="20" fillId="9" borderId="51" xfId="50" applyFont="1" applyFill="1" applyBorder="1" applyAlignment="1">
      <alignment horizontal="left" vertical="center"/>
    </xf>
    <xf numFmtId="176" fontId="20" fillId="34" borderId="40" xfId="50" applyFont="1" applyFill="1" applyBorder="1" applyAlignment="1">
      <alignment horizontal="left" vertical="center"/>
    </xf>
    <xf numFmtId="176" fontId="20" fillId="0" borderId="40" xfId="50" applyFont="1" applyFill="1" applyBorder="1" applyAlignment="1">
      <alignment horizontal="left" vertical="center" wrapText="1"/>
    </xf>
    <xf numFmtId="176" fontId="20" fillId="9" borderId="40" xfId="50" applyFont="1" applyFill="1" applyBorder="1" applyAlignment="1">
      <alignment horizontal="left" vertical="center"/>
    </xf>
    <xf numFmtId="176" fontId="20" fillId="34" borderId="0" xfId="50" applyFont="1" applyFill="1" applyBorder="1" applyAlignment="1">
      <alignment horizontal="left" vertical="center" wrapText="1"/>
    </xf>
    <xf numFmtId="176" fontId="7" fillId="0" borderId="0" xfId="50" applyFont="1" applyBorder="1" applyAlignment="1">
      <alignment vertical="center" wrapText="1"/>
    </xf>
    <xf numFmtId="176" fontId="2" fillId="0" borderId="0" xfId="50" applyFont="1" applyBorder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0" fontId="25" fillId="0" borderId="29" xfId="48" applyFont="1" applyBorder="1" applyAlignment="1">
      <alignment vertical="center" wrapText="1"/>
      <protection/>
    </xf>
    <xf numFmtId="0" fontId="25" fillId="0" borderId="0" xfId="0" applyFont="1" applyAlignment="1">
      <alignment vertical="top" wrapText="1"/>
    </xf>
    <xf numFmtId="185" fontId="19" fillId="34" borderId="40" xfId="40" applyNumberFormat="1" applyFont="1" applyFill="1" applyBorder="1" applyAlignment="1">
      <alignment horizontal="left" vertical="center" wrapText="1"/>
      <protection/>
    </xf>
    <xf numFmtId="176" fontId="23" fillId="34" borderId="42" xfId="50" applyFont="1" applyFill="1" applyBorder="1" applyAlignment="1">
      <alignment horizontal="right" vertical="top" wrapText="1"/>
    </xf>
    <xf numFmtId="0" fontId="17" fillId="34" borderId="12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176" fontId="23" fillId="0" borderId="0" xfId="50" applyFont="1" applyFill="1" applyBorder="1" applyAlignment="1">
      <alignment vertical="center" wrapText="1"/>
    </xf>
    <xf numFmtId="0" fontId="20" fillId="3" borderId="42" xfId="0" applyFont="1" applyFill="1" applyBorder="1" applyAlignment="1">
      <alignment horizontal="center" vertical="center" wrapText="1"/>
    </xf>
    <xf numFmtId="176" fontId="24" fillId="3" borderId="17" xfId="50" applyFont="1" applyFill="1" applyBorder="1" applyAlignment="1">
      <alignment vertical="center" wrapText="1"/>
    </xf>
    <xf numFmtId="0" fontId="20" fillId="3" borderId="17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3" fontId="19" fillId="34" borderId="11" xfId="0" applyNumberFormat="1" applyFont="1" applyFill="1" applyBorder="1" applyAlignment="1">
      <alignment horizontal="center" vertical="center" wrapText="1"/>
    </xf>
    <xf numFmtId="0" fontId="19" fillId="0" borderId="11" xfId="48" applyFont="1" applyBorder="1" applyAlignment="1">
      <alignment horizontal="center" vertical="center" wrapText="1"/>
      <protection/>
    </xf>
    <xf numFmtId="0" fontId="99" fillId="0" borderId="11" xfId="0" applyFont="1" applyBorder="1" applyAlignment="1">
      <alignment horizontal="center" vertical="center" wrapText="1"/>
    </xf>
    <xf numFmtId="3" fontId="20" fillId="3" borderId="17" xfId="0" applyNumberFormat="1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5" borderId="53" xfId="0" applyFont="1" applyFill="1" applyBorder="1" applyAlignment="1">
      <alignment horizontal="left" vertical="center" wrapText="1"/>
    </xf>
    <xf numFmtId="0" fontId="22" fillId="9" borderId="11" xfId="0" applyFont="1" applyFill="1" applyBorder="1" applyAlignment="1">
      <alignment horizontal="left" vertical="center" wrapText="1"/>
    </xf>
    <xf numFmtId="0" fontId="17" fillId="34" borderId="17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85" fontId="17" fillId="34" borderId="17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22" fillId="9" borderId="17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178" fontId="93" fillId="0" borderId="11" xfId="0" applyNumberFormat="1" applyFont="1" applyBorder="1" applyAlignment="1">
      <alignment vertical="center" wrapText="1"/>
    </xf>
    <xf numFmtId="178" fontId="93" fillId="0" borderId="11" xfId="48" applyNumberFormat="1" applyFont="1" applyBorder="1" applyAlignment="1">
      <alignment vertical="center" wrapText="1"/>
      <protection/>
    </xf>
    <xf numFmtId="177" fontId="93" fillId="0" borderId="11" xfId="0" applyNumberFormat="1" applyFont="1" applyBorder="1" applyAlignment="1">
      <alignment horizontal="right" vertical="center" wrapText="1"/>
    </xf>
    <xf numFmtId="3" fontId="93" fillId="0" borderId="19" xfId="0" applyNumberFormat="1" applyFont="1" applyBorder="1" applyAlignment="1">
      <alignment horizontal="right" vertical="center" wrapText="1"/>
    </xf>
    <xf numFmtId="0" fontId="96" fillId="0" borderId="11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top" wrapText="1"/>
    </xf>
    <xf numFmtId="176" fontId="19" fillId="0" borderId="0" xfId="50" applyFont="1" applyBorder="1" applyAlignment="1">
      <alignment horizontal="left" vertical="top" wrapText="1"/>
    </xf>
    <xf numFmtId="176" fontId="24" fillId="0" borderId="0" xfId="50" applyFont="1" applyFill="1" applyBorder="1" applyAlignment="1">
      <alignment horizontal="right" vertical="top" wrapText="1"/>
    </xf>
    <xf numFmtId="9" fontId="35" fillId="0" borderId="0" xfId="0" applyNumberFormat="1" applyFont="1" applyBorder="1" applyAlignment="1">
      <alignment vertical="center" wrapText="1"/>
    </xf>
    <xf numFmtId="0" fontId="100" fillId="0" borderId="11" xfId="0" applyFont="1" applyBorder="1" applyAlignment="1">
      <alignment horizontal="center" vertical="center" wrapText="1"/>
    </xf>
    <xf numFmtId="176" fontId="94" fillId="0" borderId="45" xfId="50" applyFont="1" applyBorder="1" applyAlignment="1">
      <alignment vertical="center" wrapText="1"/>
    </xf>
    <xf numFmtId="192" fontId="35" fillId="0" borderId="51" xfId="0" applyNumberFormat="1" applyFont="1" applyBorder="1" applyAlignment="1">
      <alignment horizontal="left" vertical="center" wrapText="1"/>
    </xf>
    <xf numFmtId="192" fontId="35" fillId="0" borderId="0" xfId="0" applyNumberFormat="1" applyFont="1" applyBorder="1" applyAlignment="1">
      <alignment horizontal="left" vertical="center" wrapText="1"/>
    </xf>
    <xf numFmtId="192" fontId="35" fillId="0" borderId="0" xfId="0" applyNumberFormat="1" applyFont="1" applyFill="1" applyBorder="1" applyAlignment="1">
      <alignment horizontal="left" vertical="center" wrapText="1"/>
    </xf>
    <xf numFmtId="3" fontId="25" fillId="0" borderId="11" xfId="48" applyNumberFormat="1" applyFont="1" applyBorder="1" applyAlignment="1">
      <alignment vertical="top"/>
      <protection/>
    </xf>
    <xf numFmtId="177" fontId="7" fillId="0" borderId="31" xfId="0" applyNumberFormat="1" applyFont="1" applyBorder="1" applyAlignment="1">
      <alignment vertical="center" wrapText="1"/>
    </xf>
    <xf numFmtId="0" fontId="5" fillId="0" borderId="66" xfId="0" applyFont="1" applyBorder="1" applyAlignment="1">
      <alignment vertical="top" wrapText="1"/>
    </xf>
    <xf numFmtId="3" fontId="98" fillId="0" borderId="0" xfId="0" applyNumberFormat="1" applyFont="1" applyFill="1" applyBorder="1" applyAlignment="1">
      <alignment vertical="center" wrapText="1"/>
    </xf>
    <xf numFmtId="3" fontId="98" fillId="0" borderId="19" xfId="0" applyNumberFormat="1" applyFont="1" applyFill="1" applyBorder="1" applyAlignment="1">
      <alignment vertical="center" wrapText="1"/>
    </xf>
    <xf numFmtId="176" fontId="23" fillId="0" borderId="15" xfId="50" applyFont="1" applyFill="1" applyBorder="1" applyAlignment="1">
      <alignment vertical="center" wrapText="1"/>
    </xf>
    <xf numFmtId="178" fontId="93" fillId="0" borderId="0" xfId="0" applyNumberFormat="1" applyFont="1" applyFill="1" applyBorder="1" applyAlignment="1">
      <alignment vertical="center" wrapText="1"/>
    </xf>
    <xf numFmtId="3" fontId="101" fillId="0" borderId="11" xfId="0" applyNumberFormat="1" applyFont="1" applyFill="1" applyBorder="1" applyAlignment="1">
      <alignment horizontal="center" vertical="center" wrapText="1"/>
    </xf>
    <xf numFmtId="3" fontId="101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78" fontId="102" fillId="0" borderId="1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left" vertical="center" wrapText="1"/>
    </xf>
    <xf numFmtId="178" fontId="102" fillId="0" borderId="11" xfId="0" applyNumberFormat="1" applyFont="1" applyFill="1" applyBorder="1" applyAlignment="1">
      <alignment horizontal="center" vertical="center" wrapText="1"/>
    </xf>
    <xf numFmtId="176" fontId="23" fillId="0" borderId="22" xfId="50" applyFont="1" applyBorder="1" applyAlignment="1">
      <alignment horizontal="right" vertical="top" wrapText="1"/>
    </xf>
    <xf numFmtId="176" fontId="94" fillId="0" borderId="15" xfId="50" applyFont="1" applyBorder="1" applyAlignment="1">
      <alignment horizontal="right" vertical="center" wrapText="1"/>
    </xf>
    <xf numFmtId="0" fontId="93" fillId="0" borderId="0" xfId="48" applyFont="1" applyBorder="1" applyAlignment="1">
      <alignment vertical="center" wrapText="1"/>
      <protection/>
    </xf>
    <xf numFmtId="3" fontId="93" fillId="0" borderId="11" xfId="0" applyNumberFormat="1" applyFont="1" applyBorder="1" applyAlignment="1">
      <alignment horizontal="center" vertical="center" wrapText="1"/>
    </xf>
    <xf numFmtId="3" fontId="28" fillId="0" borderId="28" xfId="0" applyNumberFormat="1" applyFont="1" applyBorder="1" applyAlignment="1">
      <alignment vertical="center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178" fontId="19" fillId="0" borderId="0" xfId="0" applyNumberFormat="1" applyFont="1" applyBorder="1" applyAlignment="1">
      <alignment horizontal="right" vertical="center" wrapText="1"/>
    </xf>
    <xf numFmtId="180" fontId="19" fillId="0" borderId="0" xfId="0" applyNumberFormat="1" applyFont="1" applyBorder="1" applyAlignment="1">
      <alignment horizontal="right" vertical="center" wrapText="1"/>
    </xf>
    <xf numFmtId="177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176" fontId="23" fillId="0" borderId="0" xfId="50" applyFont="1" applyBorder="1" applyAlignment="1">
      <alignment vertical="center" wrapText="1"/>
    </xf>
    <xf numFmtId="0" fontId="2" fillId="0" borderId="27" xfId="0" applyFont="1" applyBorder="1" applyAlignment="1">
      <alignment vertical="top" wrapText="1"/>
    </xf>
    <xf numFmtId="176" fontId="17" fillId="0" borderId="27" xfId="50" applyFont="1" applyBorder="1" applyAlignment="1">
      <alignment horizontal="right" vertical="center" wrapText="1"/>
    </xf>
    <xf numFmtId="177" fontId="17" fillId="0" borderId="27" xfId="0" applyNumberFormat="1" applyFont="1" applyBorder="1" applyAlignment="1">
      <alignment vertical="top" wrapText="1"/>
    </xf>
    <xf numFmtId="0" fontId="19" fillId="0" borderId="0" xfId="48" applyFont="1" applyFill="1" applyBorder="1" applyAlignment="1">
      <alignment vertical="center" wrapText="1"/>
      <protection/>
    </xf>
    <xf numFmtId="178" fontId="19" fillId="0" borderId="11" xfId="48" applyNumberFormat="1" applyFont="1" applyFill="1" applyBorder="1" applyAlignment="1">
      <alignment horizontal="right" vertical="center" wrapText="1"/>
      <protection/>
    </xf>
    <xf numFmtId="177" fontId="93" fillId="0" borderId="19" xfId="0" applyNumberFormat="1" applyFont="1" applyBorder="1" applyAlignment="1">
      <alignment horizontal="right" vertical="center" wrapText="1"/>
    </xf>
    <xf numFmtId="0" fontId="19" fillId="0" borderId="67" xfId="0" applyFont="1" applyBorder="1" applyAlignment="1">
      <alignment vertical="top" wrapText="1"/>
    </xf>
    <xf numFmtId="178" fontId="19" fillId="0" borderId="68" xfId="0" applyNumberFormat="1" applyFont="1" applyBorder="1" applyAlignment="1">
      <alignment vertical="center" wrapText="1"/>
    </xf>
    <xf numFmtId="177" fontId="19" fillId="0" borderId="68" xfId="0" applyNumberFormat="1" applyFont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 wrapText="1"/>
    </xf>
    <xf numFmtId="3" fontId="25" fillId="0" borderId="11" xfId="0" applyNumberFormat="1" applyFont="1" applyFill="1" applyBorder="1" applyAlignment="1">
      <alignment vertical="center" wrapText="1"/>
    </xf>
    <xf numFmtId="0" fontId="19" fillId="0" borderId="29" xfId="48" applyFont="1" applyFill="1" applyBorder="1" applyAlignment="1">
      <alignment horizontal="center" vertical="center" wrapText="1"/>
      <protection/>
    </xf>
    <xf numFmtId="176" fontId="23" fillId="0" borderId="43" xfId="50" applyFont="1" applyFill="1" applyBorder="1" applyAlignment="1">
      <alignment vertical="center" wrapText="1"/>
    </xf>
    <xf numFmtId="178" fontId="93" fillId="35" borderId="11" xfId="0" applyNumberFormat="1" applyFont="1" applyFill="1" applyBorder="1" applyAlignment="1">
      <alignment horizontal="right" vertical="center" wrapText="1"/>
    </xf>
    <xf numFmtId="0" fontId="93" fillId="35" borderId="11" xfId="0" applyFont="1" applyFill="1" applyBorder="1" applyAlignment="1">
      <alignment horizontal="center" vertical="center" wrapText="1"/>
    </xf>
    <xf numFmtId="176" fontId="94" fillId="35" borderId="11" xfId="50" applyFont="1" applyFill="1" applyBorder="1" applyAlignment="1">
      <alignment vertical="center" wrapText="1"/>
    </xf>
    <xf numFmtId="0" fontId="100" fillId="35" borderId="11" xfId="0" applyFont="1" applyFill="1" applyBorder="1" applyAlignment="1">
      <alignment horizontal="center" vertical="center" wrapText="1"/>
    </xf>
    <xf numFmtId="176" fontId="94" fillId="35" borderId="45" xfId="50" applyFont="1" applyFill="1" applyBorder="1" applyAlignment="1">
      <alignment vertical="center" wrapText="1"/>
    </xf>
    <xf numFmtId="0" fontId="93" fillId="35" borderId="29" xfId="0" applyFont="1" applyFill="1" applyBorder="1" applyAlignment="1">
      <alignment horizontal="center" vertical="center" wrapText="1"/>
    </xf>
    <xf numFmtId="178" fontId="19" fillId="35" borderId="50" xfId="0" applyNumberFormat="1" applyFont="1" applyFill="1" applyBorder="1" applyAlignment="1">
      <alignment vertical="center" wrapText="1"/>
    </xf>
    <xf numFmtId="3" fontId="19" fillId="35" borderId="70" xfId="0" applyNumberFormat="1" applyFont="1" applyFill="1" applyBorder="1" applyAlignment="1">
      <alignment horizontal="right" vertical="center" wrapText="1"/>
    </xf>
    <xf numFmtId="0" fontId="17" fillId="35" borderId="27" xfId="0" applyFont="1" applyFill="1" applyBorder="1" applyAlignment="1">
      <alignment horizontal="center" vertical="center" wrapText="1"/>
    </xf>
    <xf numFmtId="176" fontId="23" fillId="35" borderId="71" xfId="50" applyFont="1" applyFill="1" applyBorder="1" applyAlignment="1">
      <alignment horizontal="right" vertical="top" wrapText="1"/>
    </xf>
    <xf numFmtId="0" fontId="17" fillId="35" borderId="27" xfId="0" applyFont="1" applyFill="1" applyBorder="1" applyAlignment="1">
      <alignment horizontal="left" vertical="center" wrapText="1"/>
    </xf>
    <xf numFmtId="176" fontId="23" fillId="35" borderId="47" xfId="50" applyFont="1" applyFill="1" applyBorder="1" applyAlignment="1">
      <alignment horizontal="right" vertical="top" wrapText="1"/>
    </xf>
    <xf numFmtId="3" fontId="98" fillId="0" borderId="29" xfId="0" applyNumberFormat="1" applyFont="1" applyBorder="1" applyAlignment="1">
      <alignment vertical="center" wrapText="1"/>
    </xf>
    <xf numFmtId="193" fontId="98" fillId="0" borderId="0" xfId="0" applyNumberFormat="1" applyFont="1" applyBorder="1" applyAlignment="1">
      <alignment vertical="center" wrapText="1"/>
    </xf>
    <xf numFmtId="3" fontId="98" fillId="0" borderId="0" xfId="0" applyNumberFormat="1" applyFont="1" applyBorder="1" applyAlignment="1">
      <alignment vertical="center" wrapText="1"/>
    </xf>
    <xf numFmtId="3" fontId="98" fillId="0" borderId="19" xfId="0" applyNumberFormat="1" applyFont="1" applyBorder="1" applyAlignment="1">
      <alignment vertical="center" wrapText="1"/>
    </xf>
    <xf numFmtId="9" fontId="98" fillId="0" borderId="0" xfId="0" applyNumberFormat="1" applyFont="1" applyBorder="1" applyAlignment="1">
      <alignment vertical="center" wrapText="1"/>
    </xf>
    <xf numFmtId="0" fontId="93" fillId="0" borderId="11" xfId="0" applyFont="1" applyBorder="1" applyAlignment="1">
      <alignment horizontal="left" vertical="top" wrapText="1"/>
    </xf>
    <xf numFmtId="181" fontId="93" fillId="0" borderId="11" xfId="0" applyNumberFormat="1" applyFont="1" applyBorder="1" applyAlignment="1">
      <alignment horizontal="right" vertical="center" wrapText="1"/>
    </xf>
    <xf numFmtId="0" fontId="19" fillId="0" borderId="29" xfId="0" applyFont="1" applyBorder="1" applyAlignment="1">
      <alignment horizontal="left" vertical="center" wrapText="1"/>
    </xf>
    <xf numFmtId="3" fontId="19" fillId="0" borderId="72" xfId="0" applyNumberFormat="1" applyFont="1" applyBorder="1" applyAlignment="1">
      <alignment horizontal="right" vertical="center" wrapText="1"/>
    </xf>
    <xf numFmtId="177" fontId="19" fillId="0" borderId="50" xfId="0" applyNumberFormat="1" applyFont="1" applyBorder="1" applyAlignment="1">
      <alignment horizontal="right" vertical="center" wrapText="1"/>
    </xf>
    <xf numFmtId="178" fontId="20" fillId="0" borderId="68" xfId="0" applyNumberFormat="1" applyFont="1" applyBorder="1" applyAlignment="1">
      <alignment vertical="center" wrapText="1"/>
    </xf>
    <xf numFmtId="177" fontId="20" fillId="0" borderId="19" xfId="0" applyNumberFormat="1" applyFont="1" applyBorder="1" applyAlignment="1">
      <alignment horizontal="right" vertical="center" wrapText="1"/>
    </xf>
    <xf numFmtId="177" fontId="20" fillId="36" borderId="17" xfId="0" applyNumberFormat="1" applyFont="1" applyFill="1" applyBorder="1" applyAlignment="1">
      <alignment horizontal="right" vertical="center" wrapText="1"/>
    </xf>
    <xf numFmtId="185" fontId="19" fillId="0" borderId="12" xfId="0" applyNumberFormat="1" applyFont="1" applyBorder="1" applyAlignment="1">
      <alignment horizontal="right" vertical="center"/>
    </xf>
    <xf numFmtId="194" fontId="25" fillId="0" borderId="28" xfId="0" applyNumberFormat="1" applyFont="1" applyBorder="1" applyAlignment="1">
      <alignment vertical="center" wrapText="1"/>
    </xf>
    <xf numFmtId="0" fontId="25" fillId="0" borderId="11" xfId="0" applyFont="1" applyBorder="1" applyAlignment="1">
      <alignment horizontal="left" vertical="top" wrapText="1"/>
    </xf>
    <xf numFmtId="0" fontId="93" fillId="0" borderId="11" xfId="0" applyFont="1" applyBorder="1" applyAlignment="1">
      <alignment horizontal="center" vertical="center" wrapText="1"/>
    </xf>
    <xf numFmtId="176" fontId="95" fillId="0" borderId="11" xfId="50" applyFont="1" applyFill="1" applyBorder="1" applyAlignment="1">
      <alignment vertical="center" wrapText="1"/>
    </xf>
    <xf numFmtId="178" fontId="20" fillId="0" borderId="11" xfId="48" applyNumberFormat="1" applyFont="1" applyBorder="1" applyAlignment="1">
      <alignment vertical="center" wrapText="1"/>
      <protection/>
    </xf>
    <xf numFmtId="3" fontId="100" fillId="0" borderId="0" xfId="0" applyNumberFormat="1" applyFont="1" applyFill="1" applyBorder="1" applyAlignment="1">
      <alignment vertical="center" wrapText="1"/>
    </xf>
    <xf numFmtId="0" fontId="17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76" fontId="17" fillId="0" borderId="11" xfId="50" applyFont="1" applyBorder="1" applyAlignment="1">
      <alignment horizontal="right" vertical="center" wrapText="1"/>
    </xf>
    <xf numFmtId="0" fontId="19" fillId="0" borderId="28" xfId="48" applyFont="1" applyBorder="1" applyAlignment="1">
      <alignment horizontal="left" vertical="center" wrapText="1"/>
      <protection/>
    </xf>
    <xf numFmtId="0" fontId="19" fillId="0" borderId="0" xfId="0" applyFont="1" applyFill="1" applyBorder="1" applyAlignment="1">
      <alignment vertical="center" wrapText="1"/>
    </xf>
    <xf numFmtId="177" fontId="99" fillId="0" borderId="11" xfId="0" applyNumberFormat="1" applyFont="1" applyFill="1" applyBorder="1" applyAlignment="1">
      <alignment horizontal="right" vertical="center" wrapText="1"/>
    </xf>
    <xf numFmtId="3" fontId="103" fillId="0" borderId="0" xfId="0" applyNumberFormat="1" applyFont="1" applyFill="1" applyBorder="1" applyAlignment="1">
      <alignment horizontal="left" vertical="center" wrapText="1"/>
    </xf>
    <xf numFmtId="3" fontId="99" fillId="0" borderId="29" xfId="0" applyNumberFormat="1" applyFont="1" applyFill="1" applyBorder="1" applyAlignment="1">
      <alignment horizontal="center" vertical="center" wrapText="1"/>
    </xf>
    <xf numFmtId="41" fontId="95" fillId="0" borderId="45" xfId="5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3" fontId="103" fillId="0" borderId="19" xfId="0" applyNumberFormat="1" applyFont="1" applyFill="1" applyBorder="1" applyAlignment="1">
      <alignment vertical="center" wrapText="1"/>
    </xf>
    <xf numFmtId="3" fontId="99" fillId="0" borderId="11" xfId="0" applyNumberFormat="1" applyFont="1" applyFill="1" applyBorder="1" applyAlignment="1">
      <alignment horizontal="center" vertical="center" wrapText="1"/>
    </xf>
    <xf numFmtId="41" fontId="95" fillId="0" borderId="11" xfId="50" applyNumberFormat="1" applyFont="1" applyFill="1" applyBorder="1" applyAlignment="1">
      <alignment vertical="center" wrapText="1"/>
    </xf>
    <xf numFmtId="177" fontId="99" fillId="0" borderId="11" xfId="50" applyNumberFormat="1" applyFont="1" applyFill="1" applyBorder="1" applyAlignment="1">
      <alignment horizontal="right" vertical="center" wrapText="1"/>
    </xf>
    <xf numFmtId="3" fontId="103" fillId="0" borderId="0" xfId="0" applyNumberFormat="1" applyFont="1" applyFill="1" applyBorder="1" applyAlignment="1">
      <alignment vertical="center" wrapText="1"/>
    </xf>
    <xf numFmtId="178" fontId="99" fillId="0" borderId="11" xfId="0" applyNumberFormat="1" applyFont="1" applyFill="1" applyBorder="1" applyAlignment="1">
      <alignment horizontal="center" vertical="center" wrapText="1"/>
    </xf>
    <xf numFmtId="0" fontId="93" fillId="0" borderId="1" xfId="0" applyFont="1" applyBorder="1" applyAlignment="1" quotePrefix="1">
      <alignment horizontal="left" vertical="top" wrapText="1"/>
    </xf>
    <xf numFmtId="181" fontId="93" fillId="0" borderId="1" xfId="0" applyNumberFormat="1" applyFont="1" applyBorder="1" applyAlignment="1">
      <alignment horizontal="right" vertical="center" wrapText="1"/>
    </xf>
    <xf numFmtId="177" fontId="93" fillId="0" borderId="39" xfId="0" applyNumberFormat="1" applyFont="1" applyBorder="1" applyAlignment="1">
      <alignment horizontal="right" vertical="center" wrapText="1"/>
    </xf>
    <xf numFmtId="3" fontId="93" fillId="0" borderId="39" xfId="0" applyNumberFormat="1" applyFont="1" applyBorder="1" applyAlignment="1">
      <alignment horizontal="right" vertical="center" wrapText="1"/>
    </xf>
    <xf numFmtId="176" fontId="95" fillId="0" borderId="1" xfId="50" applyFont="1" applyBorder="1" applyAlignment="1">
      <alignment vertical="center" wrapText="1"/>
    </xf>
    <xf numFmtId="0" fontId="25" fillId="0" borderId="0" xfId="0" applyFont="1" applyBorder="1" applyAlignment="1">
      <alignment vertical="top" wrapText="1"/>
    </xf>
    <xf numFmtId="176" fontId="95" fillId="0" borderId="45" xfId="50" applyFont="1" applyBorder="1" applyAlignment="1">
      <alignment vertical="center" wrapText="1"/>
    </xf>
    <xf numFmtId="0" fontId="93" fillId="0" borderId="12" xfId="0" applyFont="1" applyBorder="1" applyAlignment="1">
      <alignment horizontal="left" vertical="top" wrapText="1"/>
    </xf>
    <xf numFmtId="181" fontId="93" fillId="0" borderId="12" xfId="0" applyNumberFormat="1" applyFont="1" applyBorder="1" applyAlignment="1">
      <alignment horizontal="right" vertical="center" wrapText="1"/>
    </xf>
    <xf numFmtId="177" fontId="93" fillId="0" borderId="36" xfId="0" applyNumberFormat="1" applyFont="1" applyBorder="1" applyAlignment="1">
      <alignment horizontal="right" vertical="center" wrapText="1"/>
    </xf>
    <xf numFmtId="176" fontId="34" fillId="0" borderId="43" xfId="50" applyFont="1" applyBorder="1" applyAlignment="1">
      <alignment horizontal="center" vertical="center" wrapText="1"/>
    </xf>
    <xf numFmtId="0" fontId="104" fillId="0" borderId="28" xfId="0" applyFont="1" applyFill="1" applyBorder="1" applyAlignment="1">
      <alignment horizontal="left" vertical="center" wrapText="1"/>
    </xf>
    <xf numFmtId="0" fontId="104" fillId="0" borderId="36" xfId="0" applyFont="1" applyFill="1" applyBorder="1" applyAlignment="1">
      <alignment horizontal="left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 wrapText="1"/>
    </xf>
    <xf numFmtId="41" fontId="95" fillId="0" borderId="45" xfId="50" applyNumberFormat="1" applyFont="1" applyFill="1" applyBorder="1" applyAlignment="1">
      <alignment vertical="center" wrapText="1"/>
    </xf>
    <xf numFmtId="178" fontId="20" fillId="37" borderId="17" xfId="0" applyNumberFormat="1" applyFont="1" applyFill="1" applyBorder="1" applyAlignment="1">
      <alignment horizontal="right" vertical="center" wrapText="1"/>
    </xf>
    <xf numFmtId="3" fontId="19" fillId="37" borderId="40" xfId="0" applyNumberFormat="1" applyFont="1" applyFill="1" applyBorder="1" applyAlignment="1">
      <alignment vertical="center" wrapText="1"/>
    </xf>
    <xf numFmtId="3" fontId="19" fillId="37" borderId="17" xfId="0" applyNumberFormat="1" applyFont="1" applyFill="1" applyBorder="1" applyAlignment="1">
      <alignment horizontal="center" vertical="center" wrapText="1"/>
    </xf>
    <xf numFmtId="176" fontId="23" fillId="37" borderId="17" xfId="50" applyFont="1" applyFill="1" applyBorder="1" applyAlignment="1">
      <alignment vertical="center" wrapText="1"/>
    </xf>
    <xf numFmtId="0" fontId="19" fillId="37" borderId="17" xfId="0" applyFont="1" applyFill="1" applyBorder="1" applyAlignment="1">
      <alignment horizontal="center" vertical="center" wrapText="1"/>
    </xf>
    <xf numFmtId="176" fontId="23" fillId="37" borderId="44" xfId="50" applyFont="1" applyFill="1" applyBorder="1" applyAlignment="1">
      <alignment vertical="center" wrapText="1"/>
    </xf>
    <xf numFmtId="176" fontId="0" fillId="0" borderId="0" xfId="50" applyFont="1" applyAlignment="1">
      <alignment/>
    </xf>
    <xf numFmtId="3" fontId="100" fillId="0" borderId="19" xfId="0" applyNumberFormat="1" applyFont="1" applyFill="1" applyBorder="1" applyAlignment="1">
      <alignment vertical="center" wrapText="1"/>
    </xf>
    <xf numFmtId="178" fontId="97" fillId="37" borderId="17" xfId="0" applyNumberFormat="1" applyFont="1" applyFill="1" applyBorder="1" applyAlignment="1">
      <alignment horizontal="right" vertical="center" wrapText="1"/>
    </xf>
    <xf numFmtId="3" fontId="93" fillId="37" borderId="40" xfId="0" applyNumberFormat="1" applyFont="1" applyFill="1" applyBorder="1" applyAlignment="1">
      <alignment vertical="center" wrapText="1"/>
    </xf>
    <xf numFmtId="176" fontId="24" fillId="34" borderId="17" xfId="50" applyFont="1" applyFill="1" applyBorder="1" applyAlignment="1">
      <alignment vertical="center" wrapText="1"/>
    </xf>
    <xf numFmtId="176" fontId="24" fillId="34" borderId="11" xfId="50" applyFont="1" applyFill="1" applyBorder="1" applyAlignment="1">
      <alignment vertical="center" wrapText="1"/>
    </xf>
    <xf numFmtId="176" fontId="24" fillId="13" borderId="17" xfId="50" applyFont="1" applyFill="1" applyBorder="1" applyAlignment="1">
      <alignment vertical="center" wrapText="1"/>
    </xf>
    <xf numFmtId="176" fontId="24" fillId="0" borderId="17" xfId="50" applyFont="1" applyFill="1" applyBorder="1" applyAlignment="1">
      <alignment vertical="center" wrapText="1"/>
    </xf>
    <xf numFmtId="176" fontId="24" fillId="13" borderId="11" xfId="50" applyFont="1" applyFill="1" applyBorder="1" applyAlignment="1">
      <alignment vertical="center" wrapText="1"/>
    </xf>
    <xf numFmtId="179" fontId="19" fillId="0" borderId="27" xfId="0" applyNumberFormat="1" applyFont="1" applyBorder="1" applyAlignment="1">
      <alignment horizontal="center" vertical="center" wrapText="1"/>
    </xf>
    <xf numFmtId="177" fontId="25" fillId="0" borderId="27" xfId="0" applyNumberFormat="1" applyFont="1" applyBorder="1" applyAlignment="1" quotePrefix="1">
      <alignment horizontal="center" vertical="center" wrapText="1"/>
    </xf>
    <xf numFmtId="180" fontId="19" fillId="0" borderId="33" xfId="0" applyNumberFormat="1" applyFont="1" applyBorder="1" applyAlignment="1">
      <alignment vertical="center" wrapText="1"/>
    </xf>
    <xf numFmtId="180" fontId="19" fillId="0" borderId="62" xfId="0" applyNumberFormat="1" applyFont="1" applyBorder="1" applyAlignment="1">
      <alignment horizontal="center" vertical="center" wrapText="1"/>
    </xf>
    <xf numFmtId="3" fontId="105" fillId="0" borderId="0" xfId="0" applyNumberFormat="1" applyFont="1" applyFill="1" applyBorder="1" applyAlignment="1">
      <alignment horizontal="center" vertical="center" wrapText="1"/>
    </xf>
    <xf numFmtId="3" fontId="105" fillId="0" borderId="19" xfId="0" applyNumberFormat="1" applyFont="1" applyFill="1" applyBorder="1" applyAlignment="1">
      <alignment horizontal="center" vertical="center" wrapText="1"/>
    </xf>
    <xf numFmtId="3" fontId="100" fillId="0" borderId="0" xfId="0" applyNumberFormat="1" applyFont="1" applyFill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106" fillId="0" borderId="41" xfId="0" applyFont="1" applyFill="1" applyBorder="1" applyAlignment="1">
      <alignment horizontal="center" vertical="center" wrapText="1"/>
    </xf>
    <xf numFmtId="176" fontId="107" fillId="0" borderId="12" xfId="50" applyFont="1" applyFill="1" applyBorder="1" applyAlignment="1">
      <alignment vertical="center" wrapText="1"/>
    </xf>
    <xf numFmtId="177" fontId="99" fillId="0" borderId="11" xfId="0" applyNumberFormat="1" applyFont="1" applyBorder="1" applyAlignment="1">
      <alignment horizontal="right" vertical="center" wrapText="1"/>
    </xf>
    <xf numFmtId="177" fontId="99" fillId="0" borderId="12" xfId="0" applyNumberFormat="1" applyFont="1" applyFill="1" applyBorder="1" applyAlignment="1">
      <alignment horizontal="right" vertical="center" wrapText="1"/>
    </xf>
    <xf numFmtId="177" fontId="93" fillId="0" borderId="11" xfId="0" applyNumberFormat="1" applyFont="1" applyFill="1" applyBorder="1" applyAlignment="1">
      <alignment horizontal="right" vertical="center" wrapText="1"/>
    </xf>
    <xf numFmtId="41" fontId="23" fillId="0" borderId="45" xfId="50" applyNumberFormat="1" applyFont="1" applyFill="1" applyBorder="1" applyAlignment="1">
      <alignment vertical="center" wrapText="1"/>
    </xf>
    <xf numFmtId="3" fontId="35" fillId="0" borderId="0" xfId="0" applyNumberFormat="1" applyFont="1" applyBorder="1" applyAlignment="1">
      <alignment vertical="center" wrapText="1"/>
    </xf>
    <xf numFmtId="0" fontId="93" fillId="0" borderId="0" xfId="0" applyFont="1" applyBorder="1" applyAlignment="1">
      <alignment horizontal="left" vertical="top" wrapText="1"/>
    </xf>
    <xf numFmtId="0" fontId="93" fillId="0" borderId="19" xfId="0" applyFont="1" applyBorder="1" applyAlignment="1">
      <alignment horizontal="left" vertical="top" wrapText="1"/>
    </xf>
    <xf numFmtId="176" fontId="35" fillId="0" borderId="0" xfId="50" applyFont="1" applyFill="1" applyBorder="1" applyAlignment="1">
      <alignment vertical="center" wrapText="1"/>
    </xf>
    <xf numFmtId="176" fontId="35" fillId="0" borderId="0" xfId="50" applyFont="1" applyFill="1" applyBorder="1" applyAlignment="1">
      <alignment horizontal="left" vertical="center" wrapText="1"/>
    </xf>
    <xf numFmtId="176" fontId="35" fillId="0" borderId="0" xfId="50" applyFont="1" applyFill="1" applyAlignment="1">
      <alignment vertical="top" wrapText="1"/>
    </xf>
    <xf numFmtId="176" fontId="35" fillId="0" borderId="0" xfId="50" applyFont="1" applyFill="1" applyBorder="1" applyAlignment="1">
      <alignment horizontal="left" vertical="top" wrapText="1"/>
    </xf>
    <xf numFmtId="176" fontId="25" fillId="0" borderId="0" xfId="50" applyFont="1" applyFill="1" applyBorder="1" applyAlignment="1">
      <alignment horizontal="left" vertical="center" wrapText="1"/>
    </xf>
    <xf numFmtId="176" fontId="94" fillId="0" borderId="15" xfId="50" applyFont="1" applyFill="1" applyBorder="1" applyAlignment="1">
      <alignment vertical="center" wrapText="1"/>
    </xf>
    <xf numFmtId="0" fontId="100" fillId="0" borderId="11" xfId="0" applyFont="1" applyFill="1" applyBorder="1" applyAlignment="1">
      <alignment horizontal="center" vertical="center" wrapText="1"/>
    </xf>
    <xf numFmtId="178" fontId="93" fillId="0" borderId="11" xfId="0" applyNumberFormat="1" applyFont="1" applyFill="1" applyBorder="1" applyAlignment="1">
      <alignment horizontal="center" vertical="center" wrapText="1"/>
    </xf>
    <xf numFmtId="176" fontId="94" fillId="0" borderId="1" xfId="50" applyFont="1" applyBorder="1" applyAlignment="1">
      <alignment vertical="center" wrapText="1"/>
    </xf>
    <xf numFmtId="0" fontId="93" fillId="0" borderId="1" xfId="0" applyFont="1" applyBorder="1" applyAlignment="1">
      <alignment horizontal="center" vertical="center" wrapText="1"/>
    </xf>
    <xf numFmtId="176" fontId="94" fillId="0" borderId="46" xfId="50" applyFont="1" applyBorder="1" applyAlignment="1">
      <alignment vertical="center" wrapText="1"/>
    </xf>
    <xf numFmtId="0" fontId="93" fillId="0" borderId="29" xfId="0" applyFont="1" applyFill="1" applyBorder="1" applyAlignment="1">
      <alignment horizontal="center" vertical="center" wrapText="1"/>
    </xf>
    <xf numFmtId="178" fontId="98" fillId="0" borderId="0" xfId="0" applyNumberFormat="1" applyFont="1" applyFill="1" applyBorder="1" applyAlignment="1">
      <alignment vertical="center" wrapText="1"/>
    </xf>
    <xf numFmtId="0" fontId="25" fillId="0" borderId="17" xfId="0" applyFont="1" applyBorder="1" applyAlignment="1">
      <alignment horizontal="left" vertical="top" wrapText="1"/>
    </xf>
    <xf numFmtId="176" fontId="108" fillId="13" borderId="17" xfId="50" applyFont="1" applyFill="1" applyBorder="1" applyAlignment="1">
      <alignment vertical="center" wrapText="1"/>
    </xf>
    <xf numFmtId="0" fontId="93" fillId="0" borderId="0" xfId="48" applyFont="1" applyFill="1" applyBorder="1" applyAlignment="1">
      <alignment vertical="center" wrapText="1"/>
      <protection/>
    </xf>
    <xf numFmtId="0" fontId="93" fillId="0" borderId="0" xfId="48" applyFont="1" applyFill="1" applyBorder="1" applyAlignment="1">
      <alignment horizontal="left" vertical="center" wrapText="1"/>
      <protection/>
    </xf>
    <xf numFmtId="176" fontId="94" fillId="0" borderId="0" xfId="50" applyFont="1" applyBorder="1" applyAlignment="1">
      <alignment horizontal="right" vertical="center" wrapText="1"/>
    </xf>
    <xf numFmtId="176" fontId="98" fillId="0" borderId="0" xfId="50" applyFont="1" applyBorder="1" applyAlignment="1">
      <alignment horizontal="left" vertical="top" wrapText="1"/>
    </xf>
    <xf numFmtId="3" fontId="93" fillId="0" borderId="0" xfId="0" applyNumberFormat="1" applyFont="1" applyBorder="1" applyAlignment="1">
      <alignment horizontal="left" vertical="center" wrapText="1"/>
    </xf>
    <xf numFmtId="178" fontId="93" fillId="0" borderId="12" xfId="0" applyNumberFormat="1" applyFont="1" applyFill="1" applyBorder="1" applyAlignment="1">
      <alignment horizontal="right" vertical="center" wrapText="1"/>
    </xf>
    <xf numFmtId="178" fontId="93" fillId="35" borderId="11" xfId="48" applyNumberFormat="1" applyFont="1" applyFill="1" applyBorder="1" applyAlignment="1">
      <alignment horizontal="right" vertical="center" wrapText="1"/>
      <protection/>
    </xf>
    <xf numFmtId="0" fontId="100" fillId="35" borderId="12" xfId="0" applyFont="1" applyFill="1" applyBorder="1" applyAlignment="1">
      <alignment horizontal="center" vertical="center" wrapText="1"/>
    </xf>
    <xf numFmtId="176" fontId="94" fillId="35" borderId="12" xfId="50" applyFont="1" applyFill="1" applyBorder="1" applyAlignment="1">
      <alignment vertical="center" wrapText="1"/>
    </xf>
    <xf numFmtId="176" fontId="94" fillId="35" borderId="43" xfId="50" applyFont="1" applyFill="1" applyBorder="1" applyAlignment="1">
      <alignment vertical="center" wrapText="1"/>
    </xf>
    <xf numFmtId="0" fontId="14" fillId="0" borderId="0" xfId="66" applyFont="1" applyAlignment="1">
      <alignment horizontal="center" vertical="center"/>
      <protection/>
    </xf>
    <xf numFmtId="0" fontId="13" fillId="0" borderId="0" xfId="66" applyFont="1" applyAlignment="1">
      <alignment horizontal="center" vertical="center"/>
      <protection/>
    </xf>
    <xf numFmtId="0" fontId="14" fillId="0" borderId="0" xfId="66" applyFont="1" applyFill="1" applyAlignment="1">
      <alignment horizontal="center" vertical="center"/>
      <protection/>
    </xf>
    <xf numFmtId="0" fontId="16" fillId="0" borderId="0" xfId="66" applyFont="1" applyAlignment="1">
      <alignment horizontal="center" vertical="center"/>
      <protection/>
    </xf>
    <xf numFmtId="0" fontId="7" fillId="0" borderId="71" xfId="0" applyFont="1" applyBorder="1" applyAlignment="1">
      <alignment horizontal="right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19" fillId="0" borderId="11" xfId="48" applyFont="1" applyBorder="1" applyAlignment="1">
      <alignment horizontal="center" vertical="top" wrapText="1"/>
      <protection/>
    </xf>
    <xf numFmtId="0" fontId="19" fillId="0" borderId="12" xfId="48" applyFont="1" applyBorder="1" applyAlignment="1">
      <alignment horizontal="center" vertical="top" wrapText="1"/>
      <protection/>
    </xf>
    <xf numFmtId="0" fontId="25" fillId="0" borderId="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41" xfId="48" applyFont="1" applyBorder="1" applyAlignment="1">
      <alignment horizontal="left" vertical="center" wrapText="1"/>
      <protection/>
    </xf>
    <xf numFmtId="0" fontId="19" fillId="0" borderId="28" xfId="48" applyFont="1" applyBorder="1" applyAlignment="1">
      <alignment horizontal="left" vertical="center" wrapText="1"/>
      <protection/>
    </xf>
    <xf numFmtId="0" fontId="19" fillId="0" borderId="2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3" fontId="19" fillId="0" borderId="41" xfId="0" applyNumberFormat="1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19" fillId="0" borderId="29" xfId="48" applyFont="1" applyBorder="1" applyAlignment="1">
      <alignment horizontal="left" vertical="center" wrapText="1"/>
      <protection/>
    </xf>
    <xf numFmtId="0" fontId="19" fillId="0" borderId="0" xfId="48" applyFont="1" applyBorder="1" applyAlignment="1">
      <alignment horizontal="left" vertical="center" wrapText="1"/>
      <protection/>
    </xf>
    <xf numFmtId="0" fontId="19" fillId="0" borderId="29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3" fontId="20" fillId="34" borderId="40" xfId="0" applyNumberFormat="1" applyFont="1" applyFill="1" applyBorder="1" applyAlignment="1">
      <alignment horizontal="center" vertical="center"/>
    </xf>
    <xf numFmtId="3" fontId="20" fillId="34" borderId="42" xfId="0" applyNumberFormat="1" applyFont="1" applyFill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 wrapText="1"/>
    </xf>
    <xf numFmtId="3" fontId="19" fillId="0" borderId="51" xfId="0" applyNumberFormat="1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25" fillId="0" borderId="29" xfId="48" applyFont="1" applyBorder="1" applyAlignment="1">
      <alignment horizontal="left" vertical="center" wrapText="1"/>
      <protection/>
    </xf>
    <xf numFmtId="0" fontId="25" fillId="0" borderId="0" xfId="48" applyFont="1" applyBorder="1" applyAlignment="1">
      <alignment horizontal="left" vertical="center" wrapText="1"/>
      <protection/>
    </xf>
    <xf numFmtId="0" fontId="93" fillId="0" borderId="29" xfId="48" applyFont="1" applyFill="1" applyBorder="1" applyAlignment="1">
      <alignment horizontal="left" vertical="center" wrapText="1"/>
      <protection/>
    </xf>
    <xf numFmtId="0" fontId="93" fillId="0" borderId="0" xfId="48" applyFont="1" applyFill="1" applyBorder="1" applyAlignment="1">
      <alignment horizontal="left" vertical="center" wrapText="1"/>
      <protection/>
    </xf>
    <xf numFmtId="0" fontId="93" fillId="0" borderId="19" xfId="48" applyFont="1" applyFill="1" applyBorder="1" applyAlignment="1">
      <alignment horizontal="left" vertical="center" wrapText="1"/>
      <protection/>
    </xf>
    <xf numFmtId="0" fontId="19" fillId="0" borderId="24" xfId="48" applyFont="1" applyBorder="1" applyAlignment="1">
      <alignment horizontal="left" vertical="center" wrapText="1"/>
      <protection/>
    </xf>
    <xf numFmtId="0" fontId="19" fillId="0" borderId="51" xfId="48" applyFont="1" applyBorder="1" applyAlignment="1">
      <alignment horizontal="left" vertical="center" wrapText="1"/>
      <protection/>
    </xf>
    <xf numFmtId="0" fontId="25" fillId="35" borderId="31" xfId="0" applyFont="1" applyFill="1" applyBorder="1" applyAlignment="1">
      <alignment horizontal="left" vertical="center" wrapText="1"/>
    </xf>
    <xf numFmtId="0" fontId="25" fillId="35" borderId="71" xfId="0" applyFont="1" applyFill="1" applyBorder="1" applyAlignment="1">
      <alignment horizontal="left" vertical="center" wrapText="1"/>
    </xf>
    <xf numFmtId="0" fontId="25" fillId="35" borderId="34" xfId="0" applyFont="1" applyFill="1" applyBorder="1" applyAlignment="1">
      <alignment horizontal="left" vertical="center" wrapText="1"/>
    </xf>
    <xf numFmtId="0" fontId="19" fillId="0" borderId="51" xfId="48" applyFont="1" applyBorder="1" applyAlignment="1" quotePrefix="1">
      <alignment horizontal="center" vertical="center" wrapText="1"/>
      <protection/>
    </xf>
    <xf numFmtId="0" fontId="19" fillId="0" borderId="39" xfId="48" applyFont="1" applyBorder="1" applyAlignment="1" quotePrefix="1">
      <alignment horizontal="center" vertical="center" wrapText="1"/>
      <protection/>
    </xf>
    <xf numFmtId="0" fontId="19" fillId="0" borderId="29" xfId="48" applyFont="1" applyBorder="1" applyAlignment="1" quotePrefix="1">
      <alignment horizontal="left" vertical="center" wrapText="1"/>
      <protection/>
    </xf>
    <xf numFmtId="0" fontId="19" fillId="0" borderId="0" xfId="48" applyFont="1" applyBorder="1" applyAlignment="1" quotePrefix="1">
      <alignment horizontal="left" vertical="center" wrapText="1"/>
      <protection/>
    </xf>
    <xf numFmtId="0" fontId="25" fillId="0" borderId="2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3" fontId="19" fillId="34" borderId="41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5" fillId="0" borderId="19" xfId="48" applyFont="1" applyBorder="1" applyAlignment="1">
      <alignment horizontal="left" vertical="center" wrapText="1"/>
      <protection/>
    </xf>
    <xf numFmtId="0" fontId="8" fillId="0" borderId="0" xfId="0" applyFont="1" applyAlignment="1">
      <alignment horizontal="center" vertical="top"/>
    </xf>
    <xf numFmtId="180" fontId="7" fillId="0" borderId="66" xfId="0" applyNumberFormat="1" applyFont="1" applyBorder="1" applyAlignment="1">
      <alignment horizontal="center" vertical="center" wrapText="1"/>
    </xf>
    <xf numFmtId="180" fontId="7" fillId="0" borderId="59" xfId="0" applyNumberFormat="1" applyFont="1" applyBorder="1" applyAlignment="1">
      <alignment horizontal="center" vertical="center" wrapText="1"/>
    </xf>
    <xf numFmtId="180" fontId="7" fillId="0" borderId="61" xfId="0" applyNumberFormat="1" applyFont="1" applyBorder="1" applyAlignment="1">
      <alignment horizontal="center" vertical="center" wrapText="1"/>
    </xf>
    <xf numFmtId="180" fontId="7" fillId="0" borderId="31" xfId="0" applyNumberFormat="1" applyFont="1" applyBorder="1" applyAlignment="1">
      <alignment horizontal="center" vertical="center" wrapText="1"/>
    </xf>
    <xf numFmtId="180" fontId="7" fillId="0" borderId="71" xfId="0" applyNumberFormat="1" applyFont="1" applyBorder="1" applyAlignment="1">
      <alignment horizontal="center" vertical="center" wrapText="1"/>
    </xf>
    <xf numFmtId="180" fontId="7" fillId="0" borderId="47" xfId="0" applyNumberFormat="1" applyFont="1" applyBorder="1" applyAlignment="1">
      <alignment horizontal="center" vertical="center" wrapText="1"/>
    </xf>
    <xf numFmtId="0" fontId="19" fillId="0" borderId="13" xfId="48" applyFont="1" applyBorder="1" applyAlignment="1">
      <alignment horizontal="left" vertical="top" wrapText="1"/>
      <protection/>
    </xf>
    <xf numFmtId="176" fontId="25" fillId="0" borderId="0" xfId="50" applyFont="1" applyFill="1" applyBorder="1" applyAlignment="1">
      <alignment horizontal="center" vertical="center" wrapText="1"/>
    </xf>
    <xf numFmtId="3" fontId="20" fillId="5" borderId="56" xfId="0" applyNumberFormat="1" applyFont="1" applyFill="1" applyBorder="1" applyAlignment="1">
      <alignment horizontal="center" vertical="center" wrapText="1"/>
    </xf>
    <xf numFmtId="3" fontId="20" fillId="5" borderId="54" xfId="0" applyNumberFormat="1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3" fontId="93" fillId="0" borderId="29" xfId="0" applyNumberFormat="1" applyFont="1" applyBorder="1" applyAlignment="1">
      <alignment horizontal="left" vertical="center" wrapText="1"/>
    </xf>
    <xf numFmtId="3" fontId="93" fillId="0" borderId="0" xfId="0" applyNumberFormat="1" applyFont="1" applyBorder="1" applyAlignment="1">
      <alignment horizontal="left" vertical="center" wrapText="1"/>
    </xf>
    <xf numFmtId="0" fontId="19" fillId="0" borderId="1" xfId="48" applyFont="1" applyBorder="1" applyAlignment="1">
      <alignment horizontal="left" vertical="top" wrapText="1"/>
      <protection/>
    </xf>
    <xf numFmtId="0" fontId="19" fillId="0" borderId="11" xfId="48" applyFont="1" applyBorder="1" applyAlignment="1">
      <alignment horizontal="left" vertical="top" wrapText="1"/>
      <protection/>
    </xf>
    <xf numFmtId="0" fontId="19" fillId="0" borderId="24" xfId="48" applyFont="1" applyFill="1" applyBorder="1" applyAlignment="1">
      <alignment horizontal="left" vertical="center" wrapText="1"/>
      <protection/>
    </xf>
    <xf numFmtId="0" fontId="19" fillId="0" borderId="51" xfId="48" applyFont="1" applyFill="1" applyBorder="1" applyAlignment="1">
      <alignment horizontal="left" vertical="center" wrapText="1"/>
      <protection/>
    </xf>
    <xf numFmtId="0" fontId="19" fillId="0" borderId="29" xfId="48" applyFont="1" applyFill="1" applyBorder="1" applyAlignment="1">
      <alignment horizontal="left" vertical="center" wrapText="1"/>
      <protection/>
    </xf>
    <xf numFmtId="0" fontId="19" fillId="0" borderId="0" xfId="48" applyFont="1" applyFill="1" applyBorder="1" applyAlignment="1">
      <alignment horizontal="left" vertical="center" wrapText="1"/>
      <protection/>
    </xf>
    <xf numFmtId="0" fontId="93" fillId="0" borderId="29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 wrapText="1"/>
    </xf>
    <xf numFmtId="176" fontId="19" fillId="0" borderId="28" xfId="50" applyFont="1" applyFill="1" applyBorder="1" applyAlignment="1">
      <alignment horizontal="center" vertical="center" wrapText="1"/>
    </xf>
    <xf numFmtId="0" fontId="98" fillId="0" borderId="29" xfId="48" applyFont="1" applyFill="1" applyBorder="1" applyAlignment="1">
      <alignment horizontal="left" vertical="center" wrapText="1"/>
      <protection/>
    </xf>
    <xf numFmtId="0" fontId="98" fillId="0" borderId="0" xfId="48" applyFont="1" applyFill="1" applyBorder="1" applyAlignment="1">
      <alignment horizontal="left" vertical="center" wrapText="1"/>
      <protection/>
    </xf>
    <xf numFmtId="3" fontId="19" fillId="0" borderId="29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93" fillId="0" borderId="0" xfId="0" applyNumberFormat="1" applyFont="1" applyFill="1" applyBorder="1" applyAlignment="1">
      <alignment horizontal="left" vertical="center" wrapText="1"/>
    </xf>
    <xf numFmtId="178" fontId="93" fillId="0" borderId="41" xfId="0" applyNumberFormat="1" applyFont="1" applyFill="1" applyBorder="1" applyAlignment="1">
      <alignment horizontal="left" vertical="center" wrapText="1"/>
    </xf>
    <xf numFmtId="178" fontId="93" fillId="0" borderId="28" xfId="0" applyNumberFormat="1" applyFont="1" applyFill="1" applyBorder="1" applyAlignment="1">
      <alignment horizontal="left" vertical="center" wrapText="1"/>
    </xf>
    <xf numFmtId="178" fontId="93" fillId="0" borderId="29" xfId="0" applyNumberFormat="1" applyFont="1" applyFill="1" applyBorder="1" applyAlignment="1">
      <alignment horizontal="left" vertical="center" wrapText="1"/>
    </xf>
    <xf numFmtId="178" fontId="93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10" fontId="19" fillId="0" borderId="51" xfId="0" applyNumberFormat="1" applyFont="1" applyFill="1" applyBorder="1" applyAlignment="1">
      <alignment horizontal="left" vertical="center" wrapText="1"/>
    </xf>
    <xf numFmtId="3" fontId="25" fillId="0" borderId="41" xfId="0" applyNumberFormat="1" applyFont="1" applyBorder="1" applyAlignment="1">
      <alignment horizontal="left" vertical="center" wrapText="1"/>
    </xf>
    <xf numFmtId="3" fontId="25" fillId="0" borderId="28" xfId="0" applyNumberFormat="1" applyFont="1" applyBorder="1" applyAlignment="1">
      <alignment horizontal="left" vertical="center" wrapText="1"/>
    </xf>
    <xf numFmtId="3" fontId="25" fillId="0" borderId="36" xfId="0" applyNumberFormat="1" applyFont="1" applyBorder="1" applyAlignment="1">
      <alignment horizontal="left" vertical="center" wrapText="1"/>
    </xf>
    <xf numFmtId="3" fontId="19" fillId="0" borderId="38" xfId="0" applyNumberFormat="1" applyFont="1" applyFill="1" applyBorder="1" applyAlignment="1">
      <alignment horizontal="left" vertical="center" wrapText="1"/>
    </xf>
    <xf numFmtId="3" fontId="19" fillId="0" borderId="4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left" vertical="center" wrapText="1"/>
    </xf>
    <xf numFmtId="3" fontId="25" fillId="0" borderId="19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left" vertical="center" wrapText="1"/>
    </xf>
    <xf numFmtId="3" fontId="19" fillId="13" borderId="38" xfId="0" applyNumberFormat="1" applyFont="1" applyFill="1" applyBorder="1" applyAlignment="1">
      <alignment horizontal="center" vertical="center" wrapText="1"/>
    </xf>
    <xf numFmtId="3" fontId="19" fillId="13" borderId="40" xfId="0" applyNumberFormat="1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vertical="top" wrapText="1"/>
    </xf>
    <xf numFmtId="0" fontId="25" fillId="0" borderId="71" xfId="0" applyFont="1" applyBorder="1" applyAlignment="1">
      <alignment vertical="top" wrapText="1"/>
    </xf>
    <xf numFmtId="0" fontId="25" fillId="0" borderId="34" xfId="0" applyFont="1" applyBorder="1" applyAlignment="1">
      <alignment vertical="top" wrapText="1"/>
    </xf>
    <xf numFmtId="3" fontId="25" fillId="0" borderId="19" xfId="0" applyNumberFormat="1" applyFont="1" applyBorder="1" applyAlignment="1">
      <alignment horizontal="center" vertical="center" wrapText="1"/>
    </xf>
    <xf numFmtId="3" fontId="19" fillId="34" borderId="40" xfId="0" applyNumberFormat="1" applyFont="1" applyFill="1" applyBorder="1" applyAlignment="1">
      <alignment horizontal="right" vertical="center" wrapText="1"/>
    </xf>
    <xf numFmtId="3" fontId="19" fillId="34" borderId="42" xfId="0" applyNumberFormat="1" applyFont="1" applyFill="1" applyBorder="1" applyAlignment="1">
      <alignment horizontal="right" vertical="center" wrapText="1"/>
    </xf>
    <xf numFmtId="178" fontId="19" fillId="0" borderId="38" xfId="0" applyNumberFormat="1" applyFont="1" applyFill="1" applyBorder="1" applyAlignment="1">
      <alignment horizontal="center" vertical="center" wrapText="1"/>
    </xf>
    <xf numFmtId="178" fontId="19" fillId="0" borderId="40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178" fontId="98" fillId="0" borderId="29" xfId="0" applyNumberFormat="1" applyFont="1" applyFill="1" applyBorder="1" applyAlignment="1">
      <alignment horizontal="left" vertical="center" wrapText="1"/>
    </xf>
    <xf numFmtId="178" fontId="98" fillId="0" borderId="0" xfId="0" applyNumberFormat="1" applyFont="1" applyFill="1" applyBorder="1" applyAlignment="1">
      <alignment horizontal="left" vertical="center" wrapText="1"/>
    </xf>
    <xf numFmtId="3" fontId="25" fillId="37" borderId="40" xfId="0" applyNumberFormat="1" applyFont="1" applyFill="1" applyBorder="1" applyAlignment="1">
      <alignment horizontal="center" vertical="center" wrapText="1"/>
    </xf>
    <xf numFmtId="3" fontId="93" fillId="37" borderId="38" xfId="0" applyNumberFormat="1" applyFont="1" applyFill="1" applyBorder="1" applyAlignment="1">
      <alignment horizontal="left" vertical="center" wrapText="1"/>
    </xf>
    <xf numFmtId="3" fontId="93" fillId="37" borderId="40" xfId="0" applyNumberFormat="1" applyFont="1" applyFill="1" applyBorder="1" applyAlignment="1">
      <alignment horizontal="left" vertical="center" wrapText="1"/>
    </xf>
    <xf numFmtId="3" fontId="93" fillId="37" borderId="40" xfId="0" applyNumberFormat="1" applyFont="1" applyFill="1" applyBorder="1" applyAlignment="1">
      <alignment horizontal="center" vertical="center" wrapText="1"/>
    </xf>
    <xf numFmtId="3" fontId="93" fillId="37" borderId="42" xfId="0" applyNumberFormat="1" applyFont="1" applyFill="1" applyBorder="1" applyAlignment="1">
      <alignment horizontal="center" vertical="center" wrapText="1"/>
    </xf>
    <xf numFmtId="3" fontId="19" fillId="13" borderId="38" xfId="0" applyNumberFormat="1" applyFont="1" applyFill="1" applyBorder="1" applyAlignment="1">
      <alignment horizontal="left" vertical="center" wrapText="1"/>
    </xf>
    <xf numFmtId="3" fontId="19" fillId="13" borderId="40" xfId="0" applyNumberFormat="1" applyFont="1" applyFill="1" applyBorder="1" applyAlignment="1">
      <alignment horizontal="left" vertical="center" wrapText="1"/>
    </xf>
    <xf numFmtId="3" fontId="19" fillId="13" borderId="44" xfId="0" applyNumberFormat="1" applyFont="1" applyFill="1" applyBorder="1" applyAlignment="1">
      <alignment horizontal="left" vertical="center" wrapText="1"/>
    </xf>
    <xf numFmtId="0" fontId="19" fillId="0" borderId="29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3" fontId="93" fillId="0" borderId="24" xfId="0" applyNumberFormat="1" applyFont="1" applyBorder="1" applyAlignment="1">
      <alignment horizontal="left" vertical="center" wrapText="1"/>
    </xf>
    <xf numFmtId="3" fontId="93" fillId="0" borderId="51" xfId="0" applyNumberFormat="1" applyFont="1" applyBorder="1" applyAlignment="1">
      <alignment horizontal="left" vertical="center" wrapText="1"/>
    </xf>
    <xf numFmtId="3" fontId="19" fillId="0" borderId="40" xfId="0" applyNumberFormat="1" applyFont="1" applyFill="1" applyBorder="1" applyAlignment="1">
      <alignment horizontal="center" vertical="center" wrapText="1"/>
    </xf>
    <xf numFmtId="3" fontId="99" fillId="0" borderId="38" xfId="0" applyNumberFormat="1" applyFont="1" applyFill="1" applyBorder="1" applyAlignment="1">
      <alignment horizontal="left" vertical="center" wrapText="1"/>
    </xf>
    <xf numFmtId="3" fontId="99" fillId="0" borderId="40" xfId="0" applyNumberFormat="1" applyFont="1" applyFill="1" applyBorder="1" applyAlignment="1">
      <alignment horizontal="left" vertical="center" wrapText="1"/>
    </xf>
    <xf numFmtId="3" fontId="25" fillId="0" borderId="29" xfId="0" applyNumberFormat="1" applyFont="1" applyBorder="1" applyAlignment="1">
      <alignment horizontal="left" vertical="center" wrapText="1"/>
    </xf>
    <xf numFmtId="185" fontId="20" fillId="36" borderId="40" xfId="0" applyNumberFormat="1" applyFont="1" applyFill="1" applyBorder="1" applyAlignment="1">
      <alignment vertical="center"/>
    </xf>
    <xf numFmtId="185" fontId="20" fillId="36" borderId="42" xfId="0" applyNumberFormat="1" applyFont="1" applyFill="1" applyBorder="1" applyAlignment="1">
      <alignment vertical="center"/>
    </xf>
    <xf numFmtId="3" fontId="103" fillId="0" borderId="29" xfId="0" applyNumberFormat="1" applyFont="1" applyFill="1" applyBorder="1" applyAlignment="1">
      <alignment horizontal="left" vertical="center" wrapText="1"/>
    </xf>
    <xf numFmtId="3" fontId="103" fillId="0" borderId="0" xfId="0" applyNumberFormat="1" applyFont="1" applyFill="1" applyBorder="1" applyAlignment="1">
      <alignment horizontal="left" vertical="center" wrapText="1"/>
    </xf>
    <xf numFmtId="178" fontId="93" fillId="0" borderId="24" xfId="0" applyNumberFormat="1" applyFont="1" applyFill="1" applyBorder="1" applyAlignment="1">
      <alignment horizontal="left" vertical="center" wrapText="1"/>
    </xf>
    <xf numFmtId="178" fontId="93" fillId="0" borderId="51" xfId="0" applyNumberFormat="1" applyFont="1" applyFill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85" fontId="39" fillId="5" borderId="56" xfId="0" applyNumberFormat="1" applyFont="1" applyFill="1" applyBorder="1" applyAlignment="1">
      <alignment horizontal="center" vertical="center" wrapText="1"/>
    </xf>
    <xf numFmtId="185" fontId="39" fillId="5" borderId="54" xfId="0" applyNumberFormat="1" applyFont="1" applyFill="1" applyBorder="1" applyAlignment="1">
      <alignment horizontal="center" vertical="center" wrapText="1"/>
    </xf>
    <xf numFmtId="3" fontId="20" fillId="3" borderId="32" xfId="0" applyNumberFormat="1" applyFont="1" applyFill="1" applyBorder="1" applyAlignment="1">
      <alignment horizontal="right" vertical="center"/>
    </xf>
    <xf numFmtId="3" fontId="20" fillId="3" borderId="33" xfId="0" applyNumberFormat="1" applyFont="1" applyFill="1" applyBorder="1" applyAlignment="1">
      <alignment horizontal="right" vertical="center"/>
    </xf>
    <xf numFmtId="176" fontId="17" fillId="34" borderId="40" xfId="0" applyNumberFormat="1" applyFont="1" applyFill="1" applyBorder="1" applyAlignment="1">
      <alignment horizontal="center" vertical="top" wrapText="1"/>
    </xf>
    <xf numFmtId="0" fontId="25" fillId="0" borderId="41" xfId="48" applyFont="1" applyFill="1" applyBorder="1" applyAlignment="1">
      <alignment horizontal="left" vertical="center" wrapText="1"/>
      <protection/>
    </xf>
    <xf numFmtId="0" fontId="25" fillId="0" borderId="28" xfId="48" applyFont="1" applyFill="1" applyBorder="1" applyAlignment="1">
      <alignment horizontal="left" vertical="center" wrapText="1"/>
      <protection/>
    </xf>
    <xf numFmtId="3" fontId="19" fillId="34" borderId="28" xfId="0" applyNumberFormat="1" applyFont="1" applyFill="1" applyBorder="1" applyAlignment="1">
      <alignment horizontal="center" vertical="center" wrapText="1"/>
    </xf>
    <xf numFmtId="3" fontId="19" fillId="34" borderId="36" xfId="0" applyNumberFormat="1" applyFont="1" applyFill="1" applyBorder="1" applyAlignment="1">
      <alignment horizontal="center" vertical="center" wrapText="1"/>
    </xf>
    <xf numFmtId="3" fontId="20" fillId="36" borderId="28" xfId="0" applyNumberFormat="1" applyFont="1" applyFill="1" applyBorder="1" applyAlignment="1">
      <alignment horizontal="center" vertical="center" wrapText="1"/>
    </xf>
    <xf numFmtId="3" fontId="20" fillId="36" borderId="36" xfId="0" applyNumberFormat="1" applyFont="1" applyFill="1" applyBorder="1" applyAlignment="1">
      <alignment horizontal="center" vertical="center" wrapText="1"/>
    </xf>
    <xf numFmtId="10" fontId="93" fillId="0" borderId="51" xfId="0" applyNumberFormat="1" applyFont="1" applyFill="1" applyBorder="1" applyAlignment="1">
      <alignment horizontal="left" vertical="center" wrapText="1"/>
    </xf>
    <xf numFmtId="3" fontId="19" fillId="0" borderId="42" xfId="0" applyNumberFormat="1" applyFont="1" applyFill="1" applyBorder="1" applyAlignment="1">
      <alignment horizontal="center" vertical="center" wrapText="1"/>
    </xf>
    <xf numFmtId="3" fontId="19" fillId="37" borderId="40" xfId="0" applyNumberFormat="1" applyFont="1" applyFill="1" applyBorder="1" applyAlignment="1">
      <alignment horizontal="center" vertical="center" wrapText="1"/>
    </xf>
    <xf numFmtId="3" fontId="19" fillId="37" borderId="42" xfId="0" applyNumberFormat="1" applyFont="1" applyFill="1" applyBorder="1" applyAlignment="1">
      <alignment horizontal="center" vertical="center" wrapText="1"/>
    </xf>
    <xf numFmtId="3" fontId="19" fillId="37" borderId="38" xfId="0" applyNumberFormat="1" applyFont="1" applyFill="1" applyBorder="1" applyAlignment="1">
      <alignment horizontal="center" vertical="center" wrapText="1"/>
    </xf>
    <xf numFmtId="3" fontId="20" fillId="36" borderId="40" xfId="0" applyNumberFormat="1" applyFont="1" applyFill="1" applyBorder="1" applyAlignment="1">
      <alignment horizontal="center" vertical="center" wrapText="1"/>
    </xf>
    <xf numFmtId="3" fontId="20" fillId="36" borderId="42" xfId="0" applyNumberFormat="1" applyFont="1" applyFill="1" applyBorder="1" applyAlignment="1">
      <alignment horizontal="center" vertical="center" wrapText="1"/>
    </xf>
    <xf numFmtId="3" fontId="19" fillId="0" borderId="51" xfId="0" applyNumberFormat="1" applyFont="1" applyBorder="1" applyAlignment="1">
      <alignment horizontal="left" vertical="center" wrapText="1"/>
    </xf>
    <xf numFmtId="3" fontId="19" fillId="0" borderId="39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34" borderId="40" xfId="0" applyNumberFormat="1" applyFont="1" applyFill="1" applyBorder="1" applyAlignment="1">
      <alignment horizontal="center" vertical="center" wrapText="1"/>
    </xf>
    <xf numFmtId="3" fontId="19" fillId="34" borderId="42" xfId="0" applyNumberFormat="1" applyFont="1" applyFill="1" applyBorder="1" applyAlignment="1">
      <alignment horizontal="center" vertical="center" wrapText="1"/>
    </xf>
    <xf numFmtId="0" fontId="93" fillId="35" borderId="29" xfId="0" applyFont="1" applyFill="1" applyBorder="1" applyAlignment="1">
      <alignment horizontal="left" vertical="center" wrapText="1"/>
    </xf>
    <xf numFmtId="0" fontId="93" fillId="35" borderId="0" xfId="0" applyFont="1" applyFill="1" applyBorder="1" applyAlignment="1">
      <alignment horizontal="left" vertical="center" wrapText="1"/>
    </xf>
    <xf numFmtId="0" fontId="93" fillId="0" borderId="19" xfId="0" applyFont="1" applyBorder="1" applyAlignment="1">
      <alignment horizontal="left" vertical="top" wrapText="1"/>
    </xf>
    <xf numFmtId="3" fontId="20" fillId="13" borderId="40" xfId="0" applyNumberFormat="1" applyFont="1" applyFill="1" applyBorder="1" applyAlignment="1">
      <alignment horizontal="center" vertical="center" wrapText="1"/>
    </xf>
    <xf numFmtId="3" fontId="20" fillId="13" borderId="42" xfId="0" applyNumberFormat="1" applyFont="1" applyFill="1" applyBorder="1" applyAlignment="1">
      <alignment horizontal="center" vertical="center" wrapText="1"/>
    </xf>
    <xf numFmtId="0" fontId="104" fillId="0" borderId="41" xfId="0" applyFont="1" applyFill="1" applyBorder="1" applyAlignment="1">
      <alignment horizontal="left" vertical="center" wrapText="1"/>
    </xf>
    <xf numFmtId="0" fontId="104" fillId="0" borderId="28" xfId="0" applyFont="1" applyFill="1" applyBorder="1" applyAlignment="1">
      <alignment horizontal="left" vertical="center" wrapText="1"/>
    </xf>
    <xf numFmtId="3" fontId="19" fillId="34" borderId="28" xfId="0" applyNumberFormat="1" applyFont="1" applyFill="1" applyBorder="1" applyAlignment="1">
      <alignment horizontal="right" vertical="center" wrapText="1"/>
    </xf>
    <xf numFmtId="3" fontId="19" fillId="34" borderId="36" xfId="0" applyNumberFormat="1" applyFont="1" applyFill="1" applyBorder="1" applyAlignment="1">
      <alignment horizontal="right" vertical="center" wrapText="1"/>
    </xf>
    <xf numFmtId="0" fontId="93" fillId="0" borderId="29" xfId="0" applyFont="1" applyBorder="1" applyAlignment="1">
      <alignment horizontal="left" vertical="center" wrapText="1"/>
    </xf>
    <xf numFmtId="0" fontId="93" fillId="0" borderId="0" xfId="0" applyFont="1" applyBorder="1" applyAlignment="1">
      <alignment horizontal="left" vertical="center" wrapText="1"/>
    </xf>
    <xf numFmtId="0" fontId="98" fillId="0" borderId="29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35" fillId="0" borderId="29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3" fontId="19" fillId="0" borderId="24" xfId="0" applyNumberFormat="1" applyFont="1" applyFill="1" applyBorder="1" applyAlignment="1">
      <alignment horizontal="left" vertical="center"/>
    </xf>
    <xf numFmtId="3" fontId="19" fillId="0" borderId="51" xfId="0" applyNumberFormat="1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 wrapText="1"/>
    </xf>
    <xf numFmtId="0" fontId="19" fillId="0" borderId="11" xfId="0" applyFont="1" applyBorder="1" applyAlignment="1" quotePrefix="1">
      <alignment horizontal="left" vertical="top" wrapText="1"/>
    </xf>
    <xf numFmtId="3" fontId="19" fillId="0" borderId="38" xfId="0" applyNumberFormat="1" applyFont="1" applyBorder="1" applyAlignment="1">
      <alignment horizontal="left" vertical="center" wrapText="1"/>
    </xf>
    <xf numFmtId="3" fontId="19" fillId="0" borderId="40" xfId="0" applyNumberFormat="1" applyFont="1" applyBorder="1" applyAlignment="1">
      <alignment horizontal="left" vertic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0" fontId="93" fillId="0" borderId="41" xfId="0" applyFont="1" applyBorder="1" applyAlignment="1">
      <alignment horizontal="left" vertical="center" wrapText="1"/>
    </xf>
    <xf numFmtId="0" fontId="93" fillId="0" borderId="28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3" fontId="19" fillId="0" borderId="19" xfId="0" applyNumberFormat="1" applyFont="1" applyFill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3" fontId="93" fillId="35" borderId="29" xfId="0" applyNumberFormat="1" applyFont="1" applyFill="1" applyBorder="1" applyAlignment="1">
      <alignment horizontal="left" vertical="center" wrapText="1"/>
    </xf>
    <xf numFmtId="3" fontId="93" fillId="35" borderId="0" xfId="0" applyNumberFormat="1" applyFont="1" applyFill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3" fontId="25" fillId="0" borderId="29" xfId="0" applyNumberFormat="1" applyFont="1" applyFill="1" applyBorder="1" applyAlignment="1">
      <alignment horizontal="left" vertical="center" wrapText="1"/>
    </xf>
    <xf numFmtId="3" fontId="19" fillId="3" borderId="40" xfId="0" applyNumberFormat="1" applyFont="1" applyFill="1" applyBorder="1" applyAlignment="1">
      <alignment horizontal="right" vertical="center" wrapText="1"/>
    </xf>
    <xf numFmtId="3" fontId="19" fillId="3" borderId="42" xfId="0" applyNumberFormat="1" applyFont="1" applyFill="1" applyBorder="1" applyAlignment="1">
      <alignment horizontal="right" vertical="center" wrapText="1"/>
    </xf>
    <xf numFmtId="0" fontId="19" fillId="0" borderId="29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38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93" fillId="0" borderId="19" xfId="0" applyFont="1" applyBorder="1" applyAlignment="1">
      <alignment horizontal="left" vertical="center" wrapText="1"/>
    </xf>
    <xf numFmtId="3" fontId="39" fillId="3" borderId="40" xfId="0" applyNumberFormat="1" applyFont="1" applyFill="1" applyBorder="1" applyAlignment="1">
      <alignment horizontal="center" vertical="center" wrapText="1"/>
    </xf>
    <xf numFmtId="0" fontId="93" fillId="0" borderId="29" xfId="0" applyFont="1" applyFill="1" applyBorder="1" applyAlignment="1">
      <alignment horizontal="left" vertical="center" wrapText="1"/>
    </xf>
    <xf numFmtId="0" fontId="93" fillId="0" borderId="0" xfId="0" applyFont="1" applyFill="1" applyBorder="1" applyAlignment="1">
      <alignment horizontal="left" vertical="center" wrapText="1"/>
    </xf>
    <xf numFmtId="0" fontId="93" fillId="0" borderId="19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93" fillId="35" borderId="41" xfId="0" applyFont="1" applyFill="1" applyBorder="1" applyAlignment="1">
      <alignment horizontal="left" vertical="center" wrapText="1"/>
    </xf>
    <xf numFmtId="0" fontId="93" fillId="35" borderId="28" xfId="0" applyFont="1" applyFill="1" applyBorder="1" applyAlignment="1">
      <alignment horizontal="left" vertical="center" wrapText="1"/>
    </xf>
    <xf numFmtId="0" fontId="93" fillId="35" borderId="36" xfId="0" applyFont="1" applyFill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3" fontId="20" fillId="3" borderId="40" xfId="0" applyNumberFormat="1" applyFont="1" applyFill="1" applyBorder="1" applyAlignment="1">
      <alignment horizontal="center" vertical="center" wrapText="1"/>
    </xf>
    <xf numFmtId="3" fontId="20" fillId="3" borderId="42" xfId="0" applyNumberFormat="1" applyFont="1" applyFill="1" applyBorder="1" applyAlignment="1">
      <alignment horizontal="center" vertical="center" wrapText="1"/>
    </xf>
    <xf numFmtId="3" fontId="19" fillId="13" borderId="42" xfId="0" applyNumberFormat="1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51" xfId="0" applyFont="1" applyFill="1" applyBorder="1" applyAlignment="1">
      <alignment horizontal="left" vertical="center"/>
    </xf>
    <xf numFmtId="0" fontId="93" fillId="0" borderId="24" xfId="0" applyFont="1" applyBorder="1" applyAlignment="1">
      <alignment horizontal="left" vertical="top" wrapText="1"/>
    </xf>
    <xf numFmtId="0" fontId="93" fillId="0" borderId="51" xfId="0" applyFont="1" applyBorder="1" applyAlignment="1">
      <alignment horizontal="left" vertical="top" wrapText="1"/>
    </xf>
    <xf numFmtId="0" fontId="19" fillId="0" borderId="4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3" fontId="19" fillId="0" borderId="40" xfId="0" applyNumberFormat="1" applyFont="1" applyFill="1" applyBorder="1" applyAlignment="1">
      <alignment horizontal="right" vertical="center" wrapText="1"/>
    </xf>
    <xf numFmtId="3" fontId="19" fillId="0" borderId="42" xfId="0" applyNumberFormat="1" applyFont="1" applyFill="1" applyBorder="1" applyAlignment="1">
      <alignment horizontal="right" vertical="center" wrapText="1"/>
    </xf>
    <xf numFmtId="0" fontId="98" fillId="0" borderId="41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36" xfId="0" applyFont="1" applyFill="1" applyBorder="1" applyAlignment="1">
      <alignment horizontal="center" vertical="center" wrapText="1"/>
    </xf>
    <xf numFmtId="3" fontId="103" fillId="0" borderId="41" xfId="0" applyNumberFormat="1" applyFont="1" applyFill="1" applyBorder="1" applyAlignment="1">
      <alignment horizontal="left" vertical="center" wrapText="1"/>
    </xf>
    <xf numFmtId="3" fontId="103" fillId="0" borderId="28" xfId="0" applyNumberFormat="1" applyFont="1" applyFill="1" applyBorder="1" applyAlignment="1">
      <alignment horizontal="left" vertical="center" wrapText="1"/>
    </xf>
    <xf numFmtId="3" fontId="103" fillId="0" borderId="36" xfId="0" applyNumberFormat="1" applyFont="1" applyFill="1" applyBorder="1" applyAlignment="1">
      <alignment horizontal="left" vertical="center" wrapText="1"/>
    </xf>
    <xf numFmtId="0" fontId="19" fillId="0" borderId="29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177" fontId="17" fillId="0" borderId="24" xfId="0" applyNumberFormat="1" applyFont="1" applyBorder="1" applyAlignment="1">
      <alignment horizontal="left" vertical="center" wrapText="1"/>
    </xf>
    <xf numFmtId="177" fontId="17" fillId="0" borderId="51" xfId="0" applyNumberFormat="1" applyFont="1" applyBorder="1" applyAlignment="1">
      <alignment horizontal="left" vertical="center" wrapText="1"/>
    </xf>
    <xf numFmtId="3" fontId="19" fillId="0" borderId="24" xfId="0" applyNumberFormat="1" applyFont="1" applyFill="1" applyBorder="1" applyAlignment="1">
      <alignment horizontal="left" vertical="center" wrapText="1"/>
    </xf>
    <xf numFmtId="3" fontId="19" fillId="0" borderId="51" xfId="0" applyNumberFormat="1" applyFont="1" applyFill="1" applyBorder="1" applyAlignment="1">
      <alignment horizontal="left" vertical="center" wrapText="1"/>
    </xf>
    <xf numFmtId="3" fontId="19" fillId="0" borderId="42" xfId="0" applyNumberFormat="1" applyFont="1" applyFill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177" fontId="7" fillId="0" borderId="59" xfId="0" applyNumberFormat="1" applyFont="1" applyBorder="1" applyAlignment="1">
      <alignment horizontal="center" vertical="center" wrapText="1"/>
    </xf>
    <xf numFmtId="177" fontId="7" fillId="0" borderId="61" xfId="0" applyNumberFormat="1" applyFont="1" applyBorder="1" applyAlignment="1">
      <alignment horizontal="center" vertical="center" wrapText="1"/>
    </xf>
    <xf numFmtId="177" fontId="7" fillId="0" borderId="71" xfId="0" applyNumberFormat="1" applyFont="1" applyBorder="1" applyAlignment="1">
      <alignment horizontal="center" vertical="center" wrapText="1"/>
    </xf>
    <xf numFmtId="177" fontId="7" fillId="0" borderId="47" xfId="0" applyNumberFormat="1" applyFont="1" applyBorder="1" applyAlignment="1">
      <alignment horizontal="center" vertical="center" wrapText="1"/>
    </xf>
    <xf numFmtId="3" fontId="19" fillId="0" borderId="41" xfId="0" applyNumberFormat="1" applyFont="1" applyBorder="1" applyAlignment="1">
      <alignment horizontal="left" vertical="center" wrapText="1"/>
    </xf>
    <xf numFmtId="3" fontId="19" fillId="0" borderId="28" xfId="0" applyNumberFormat="1" applyFont="1" applyBorder="1" applyAlignment="1">
      <alignment horizontal="left" vertical="center" wrapText="1"/>
    </xf>
    <xf numFmtId="3" fontId="19" fillId="0" borderId="24" xfId="0" applyNumberFormat="1" applyFont="1" applyBorder="1" applyAlignment="1">
      <alignment horizontal="left" vertical="center" wrapText="1"/>
    </xf>
    <xf numFmtId="3" fontId="25" fillId="0" borderId="51" xfId="0" applyNumberFormat="1" applyFont="1" applyBorder="1" applyAlignment="1">
      <alignment horizontal="center" vertical="center" wrapText="1"/>
    </xf>
    <xf numFmtId="3" fontId="100" fillId="0" borderId="0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left" vertical="center" wrapText="1"/>
    </xf>
    <xf numFmtId="0" fontId="93" fillId="0" borderId="41" xfId="0" applyFont="1" applyFill="1" applyBorder="1" applyAlignment="1">
      <alignment horizontal="left" vertical="center" wrapText="1"/>
    </xf>
    <xf numFmtId="0" fontId="93" fillId="0" borderId="28" xfId="0" applyFont="1" applyFill="1" applyBorder="1" applyAlignment="1">
      <alignment horizontal="left" vertical="center" wrapText="1"/>
    </xf>
    <xf numFmtId="0" fontId="93" fillId="0" borderId="36" xfId="0" applyFont="1" applyFill="1" applyBorder="1" applyAlignment="1">
      <alignment horizontal="left" vertical="center" wrapText="1"/>
    </xf>
    <xf numFmtId="3" fontId="98" fillId="0" borderId="29" xfId="0" applyNumberFormat="1" applyFont="1" applyFill="1" applyBorder="1" applyAlignment="1">
      <alignment horizontal="center" vertical="center" wrapText="1"/>
    </xf>
    <xf numFmtId="41" fontId="17" fillId="13" borderId="40" xfId="0" applyNumberFormat="1" applyFont="1" applyFill="1" applyBorder="1" applyAlignment="1">
      <alignment horizontal="center" vertical="center" wrapText="1"/>
    </xf>
    <xf numFmtId="41" fontId="17" fillId="13" borderId="42" xfId="0" applyNumberFormat="1" applyFont="1" applyFill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left" vertical="center" wrapTex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소계" xfId="48"/>
    <cellStyle name="Comma" xfId="49"/>
    <cellStyle name="Comma [0]" xfId="50"/>
    <cellStyle name="쉼표 [0] 3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_2007년씨튼예산서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66675</xdr:rowOff>
    </xdr:from>
    <xdr:to>
      <xdr:col>8</xdr:col>
      <xdr:colOff>0</xdr:colOff>
      <xdr:row>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 flipH="1">
          <a:off x="4381500" y="561975"/>
          <a:ext cx="11525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1"/>
  <sheetViews>
    <sheetView zoomScalePageLayoutView="0" workbookViewId="0" topLeftCell="A1">
      <selection activeCell="B10" sqref="B9:I10"/>
    </sheetView>
  </sheetViews>
  <sheetFormatPr defaultColWidth="10.00390625" defaultRowHeight="14.25"/>
  <cols>
    <col min="1" max="1" width="14.875" style="136" customWidth="1"/>
    <col min="2" max="2" width="9.50390625" style="136" customWidth="1"/>
    <col min="3" max="16384" width="10.00390625" style="136" customWidth="1"/>
  </cols>
  <sheetData>
    <row r="4" spans="2:9" ht="33" customHeight="1">
      <c r="B4" s="970" t="s">
        <v>474</v>
      </c>
      <c r="C4" s="970"/>
      <c r="D4" s="970"/>
      <c r="E4" s="970"/>
      <c r="F4" s="970"/>
      <c r="G4" s="970"/>
      <c r="H4" s="970"/>
      <c r="I4" s="970"/>
    </row>
    <row r="5" spans="2:9" ht="48.75" customHeight="1">
      <c r="B5" s="969"/>
      <c r="C5" s="969"/>
      <c r="D5" s="969"/>
      <c r="E5" s="969"/>
      <c r="F5" s="969"/>
      <c r="G5" s="969"/>
      <c r="H5" s="969"/>
      <c r="I5" s="969"/>
    </row>
    <row r="6" spans="2:9" ht="83.25" customHeight="1">
      <c r="B6" s="135"/>
      <c r="C6" s="135"/>
      <c r="D6" s="135"/>
      <c r="E6" s="135"/>
      <c r="F6" s="135"/>
      <c r="G6" s="135"/>
      <c r="H6" s="135"/>
      <c r="I6" s="135"/>
    </row>
    <row r="7" spans="2:9" ht="45.75" customHeight="1">
      <c r="B7" s="135"/>
      <c r="C7" s="135"/>
      <c r="D7" s="135"/>
      <c r="E7" s="135"/>
      <c r="F7" s="135"/>
      <c r="G7" s="135"/>
      <c r="H7" s="135"/>
      <c r="I7" s="135"/>
    </row>
    <row r="8" spans="2:9" ht="20.25">
      <c r="B8" s="971" t="s">
        <v>475</v>
      </c>
      <c r="C8" s="971"/>
      <c r="D8" s="971"/>
      <c r="E8" s="971"/>
      <c r="F8" s="971"/>
      <c r="G8" s="971"/>
      <c r="H8" s="971"/>
      <c r="I8" s="971"/>
    </row>
    <row r="9" spans="2:9" ht="32.25" customHeight="1">
      <c r="B9" s="135" t="s">
        <v>93</v>
      </c>
      <c r="C9" s="135"/>
      <c r="D9" s="135"/>
      <c r="E9" s="135"/>
      <c r="F9" s="135"/>
      <c r="G9" s="135"/>
      <c r="H9" s="135"/>
      <c r="I9" s="135"/>
    </row>
    <row r="10" spans="2:9" ht="18.75">
      <c r="B10" s="972" t="s">
        <v>94</v>
      </c>
      <c r="C10" s="972"/>
      <c r="D10" s="972"/>
      <c r="E10" s="972"/>
      <c r="F10" s="972"/>
      <c r="G10" s="972"/>
      <c r="H10" s="972"/>
      <c r="I10" s="972"/>
    </row>
    <row r="11" spans="2:9" ht="20.25">
      <c r="B11" s="969" t="s">
        <v>95</v>
      </c>
      <c r="C11" s="969"/>
      <c r="D11" s="969"/>
      <c r="E11" s="969"/>
      <c r="F11" s="969"/>
      <c r="G11" s="969"/>
      <c r="H11" s="969"/>
      <c r="I11" s="969"/>
    </row>
  </sheetData>
  <sheetProtection/>
  <mergeCells count="5">
    <mergeCell ref="B11:I11"/>
    <mergeCell ref="B4:I4"/>
    <mergeCell ref="B5:I5"/>
    <mergeCell ref="B8:I8"/>
    <mergeCell ref="B10:I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9"/>
  <sheetViews>
    <sheetView showGridLines="0" zoomScale="150" zoomScaleNormal="150" zoomScalePageLayoutView="0" workbookViewId="0" topLeftCell="A4">
      <selection activeCell="C13" sqref="C13"/>
    </sheetView>
  </sheetViews>
  <sheetFormatPr defaultColWidth="9.00390625" defaultRowHeight="14.25"/>
  <cols>
    <col min="1" max="1" width="11.875" style="0" customWidth="1"/>
    <col min="2" max="2" width="21.00390625" style="8" customWidth="1"/>
    <col min="3" max="3" width="8.25390625" style="0" customWidth="1"/>
    <col min="4" max="4" width="7.75390625" style="0" customWidth="1"/>
    <col min="5" max="5" width="7.00390625" style="3" customWidth="1"/>
    <col min="6" max="6" width="5.625" style="7" customWidth="1"/>
    <col min="7" max="7" width="10.375" style="0" customWidth="1"/>
    <col min="8" max="8" width="17.625" style="0" customWidth="1"/>
    <col min="9" max="9" width="9.625" style="0" customWidth="1"/>
    <col min="10" max="10" width="8.375" style="0" customWidth="1"/>
    <col min="11" max="11" width="6.875" style="0" customWidth="1"/>
    <col min="12" max="12" width="9.875" style="7" customWidth="1"/>
  </cols>
  <sheetData>
    <row r="1" spans="1:12" s="4" customFormat="1" ht="32.25">
      <c r="A1" s="90" t="s">
        <v>473</v>
      </c>
      <c r="B1" s="13"/>
      <c r="C1" s="11"/>
      <c r="D1" s="11"/>
      <c r="E1" s="14"/>
      <c r="F1" s="15"/>
      <c r="G1" s="16"/>
      <c r="H1" s="16"/>
      <c r="I1" s="16"/>
      <c r="J1" s="16"/>
      <c r="K1" s="14"/>
      <c r="L1" s="15"/>
    </row>
    <row r="2" spans="1:14" s="4" customFormat="1" ht="14.25">
      <c r="A2" s="17" t="s">
        <v>49</v>
      </c>
      <c r="B2" s="54"/>
      <c r="C2" s="55"/>
      <c r="D2" s="55"/>
      <c r="E2" s="56"/>
      <c r="F2" s="57"/>
      <c r="G2" s="58"/>
      <c r="H2" s="58"/>
      <c r="I2" s="58"/>
      <c r="J2" s="58"/>
      <c r="K2" s="56"/>
      <c r="L2" s="57"/>
      <c r="M2" s="59"/>
      <c r="N2" s="59"/>
    </row>
    <row r="3" spans="1:14" ht="14.25">
      <c r="A3" s="85" t="s">
        <v>42</v>
      </c>
      <c r="B3" s="41"/>
      <c r="C3" s="42"/>
      <c r="D3" s="25"/>
      <c r="E3" s="26"/>
      <c r="F3" s="22"/>
      <c r="G3" s="42"/>
      <c r="H3" s="973" t="s">
        <v>511</v>
      </c>
      <c r="I3" s="973"/>
      <c r="J3" s="973"/>
      <c r="K3" s="973"/>
      <c r="L3" s="20" t="s">
        <v>0</v>
      </c>
      <c r="M3" s="42"/>
      <c r="N3" s="42"/>
    </row>
    <row r="4" spans="1:14" s="6" customFormat="1" ht="12.75" customHeight="1">
      <c r="A4" s="608"/>
      <c r="B4" s="609" t="s">
        <v>1</v>
      </c>
      <c r="C4" s="559" t="s">
        <v>2</v>
      </c>
      <c r="D4" s="560"/>
      <c r="E4" s="610"/>
      <c r="F4" s="611"/>
      <c r="G4" s="560"/>
      <c r="H4" s="559" t="s">
        <v>1</v>
      </c>
      <c r="I4" s="559" t="s">
        <v>3</v>
      </c>
      <c r="J4" s="560"/>
      <c r="K4" s="610"/>
      <c r="L4" s="611"/>
      <c r="M4" s="60"/>
      <c r="N4" s="60"/>
    </row>
    <row r="5" spans="1:14" s="6" customFormat="1" ht="12.75" customHeight="1">
      <c r="A5" s="612" t="s">
        <v>4</v>
      </c>
      <c r="B5" s="613" t="s">
        <v>5</v>
      </c>
      <c r="C5" s="181" t="s">
        <v>469</v>
      </c>
      <c r="D5" s="181" t="s">
        <v>470</v>
      </c>
      <c r="E5" s="614" t="s">
        <v>6</v>
      </c>
      <c r="F5" s="615" t="s">
        <v>7</v>
      </c>
      <c r="G5" s="616" t="s">
        <v>4</v>
      </c>
      <c r="H5" s="613" t="s">
        <v>5</v>
      </c>
      <c r="I5" s="181" t="s">
        <v>386</v>
      </c>
      <c r="J5" s="181" t="s">
        <v>471</v>
      </c>
      <c r="K5" s="614" t="s">
        <v>6</v>
      </c>
      <c r="L5" s="615" t="s">
        <v>7</v>
      </c>
      <c r="M5" s="60"/>
      <c r="N5" s="60"/>
    </row>
    <row r="6" spans="1:14" s="6" customFormat="1" ht="12.75" customHeight="1">
      <c r="A6" s="617" t="s">
        <v>8</v>
      </c>
      <c r="B6" s="618" t="s">
        <v>5</v>
      </c>
      <c r="C6" s="927" t="s">
        <v>535</v>
      </c>
      <c r="D6" s="927" t="s">
        <v>536</v>
      </c>
      <c r="E6" s="928" t="s">
        <v>450</v>
      </c>
      <c r="F6" s="619" t="s">
        <v>9</v>
      </c>
      <c r="G6" s="620" t="s">
        <v>8</v>
      </c>
      <c r="H6" s="620" t="s">
        <v>5</v>
      </c>
      <c r="I6" s="927" t="str">
        <f>C6</f>
        <v>예산(A)</v>
      </c>
      <c r="J6" s="927" t="str">
        <f>D6</f>
        <v>예산(B)</v>
      </c>
      <c r="K6" s="928" t="str">
        <f>E6</f>
        <v>액 수(B-A)</v>
      </c>
      <c r="L6" s="619" t="s">
        <v>9</v>
      </c>
      <c r="M6" s="60"/>
      <c r="N6" s="60"/>
    </row>
    <row r="7" spans="1:14" s="5" customFormat="1" ht="1.5" customHeight="1">
      <c r="A7" s="94"/>
      <c r="B7" s="61"/>
      <c r="C7" s="62"/>
      <c r="D7" s="62"/>
      <c r="E7" s="63"/>
      <c r="F7" s="64"/>
      <c r="G7" s="65"/>
      <c r="H7" s="65"/>
      <c r="I7" s="62"/>
      <c r="J7" s="62"/>
      <c r="K7" s="63"/>
      <c r="L7" s="64"/>
      <c r="M7" s="60"/>
      <c r="N7" s="60"/>
    </row>
    <row r="8" spans="1:14" s="1" customFormat="1" ht="15" customHeight="1">
      <c r="A8" s="621" t="s">
        <v>10</v>
      </c>
      <c r="B8" s="622"/>
      <c r="C8" s="623">
        <f>SUM(C9,C12,C16,C25,C30,C33,C39)</f>
        <v>3425652000</v>
      </c>
      <c r="D8" s="623">
        <f>SUM(D9,D12,D16,D25,D30,D33,D39)</f>
        <v>3485795912</v>
      </c>
      <c r="E8" s="624">
        <f aca="true" t="shared" si="0" ref="E8:E44">D8-C8</f>
        <v>60143912</v>
      </c>
      <c r="F8" s="625">
        <f>D8/C8*100</f>
        <v>101.75569240541655</v>
      </c>
      <c r="G8" s="626" t="s">
        <v>10</v>
      </c>
      <c r="H8" s="627"/>
      <c r="I8" s="624">
        <f>I9+I29+I33+I44+I47+I50</f>
        <v>3425652000</v>
      </c>
      <c r="J8" s="624">
        <f>J9+J29+J33+J44+J47+J50</f>
        <v>3485796000</v>
      </c>
      <c r="K8" s="624">
        <f>J8-I8</f>
        <v>60144000</v>
      </c>
      <c r="L8" s="625">
        <f aca="true" t="shared" si="1" ref="L8:L20">J8/I8*100</f>
        <v>101.7556949742706</v>
      </c>
      <c r="M8" s="59"/>
      <c r="N8" s="59"/>
    </row>
    <row r="9" spans="1:14" s="1" customFormat="1" ht="15" customHeight="1">
      <c r="A9" s="95" t="s">
        <v>11</v>
      </c>
      <c r="B9" s="68"/>
      <c r="C9" s="69">
        <f>SUM(C10)</f>
        <v>39000000</v>
      </c>
      <c r="D9" s="69">
        <f>SUM(D10)</f>
        <v>44400000</v>
      </c>
      <c r="E9" s="69">
        <f t="shared" si="0"/>
        <v>5400000</v>
      </c>
      <c r="F9" s="70">
        <f>D9/C9*100%</f>
        <v>1.1384615384615384</v>
      </c>
      <c r="G9" s="71" t="s">
        <v>11</v>
      </c>
      <c r="H9" s="72"/>
      <c r="I9" s="49">
        <f>I10+I17+I21</f>
        <v>2389724340</v>
      </c>
      <c r="J9" s="49">
        <f>J10+J17+J21</f>
        <v>2554016190</v>
      </c>
      <c r="K9" s="66">
        <f aca="true" t="shared" si="2" ref="K9:K16">J9-I9</f>
        <v>164291850</v>
      </c>
      <c r="L9" s="67">
        <f t="shared" si="1"/>
        <v>106.87492893008739</v>
      </c>
      <c r="M9" s="59"/>
      <c r="N9" s="59"/>
    </row>
    <row r="10" spans="1:14" s="1" customFormat="1" ht="15" customHeight="1">
      <c r="A10" s="34" t="s">
        <v>50</v>
      </c>
      <c r="B10" s="19"/>
      <c r="C10" s="66">
        <f>C11</f>
        <v>39000000</v>
      </c>
      <c r="D10" s="66">
        <f>D11</f>
        <v>44400000</v>
      </c>
      <c r="E10" s="66">
        <f t="shared" si="0"/>
        <v>5400000</v>
      </c>
      <c r="F10" s="67">
        <v>0</v>
      </c>
      <c r="G10" s="86" t="s">
        <v>12</v>
      </c>
      <c r="H10" s="73"/>
      <c r="I10" s="49">
        <f>SUM(I11:I16)</f>
        <v>2225860340</v>
      </c>
      <c r="J10" s="49">
        <f>SUM(J11:J16)</f>
        <v>2381889650</v>
      </c>
      <c r="K10" s="66">
        <f t="shared" si="2"/>
        <v>156029310</v>
      </c>
      <c r="L10" s="67">
        <f t="shared" si="1"/>
        <v>107.00984276488794</v>
      </c>
      <c r="M10" s="59"/>
      <c r="N10" s="59"/>
    </row>
    <row r="11" spans="1:14" s="1" customFormat="1" ht="15" customHeight="1">
      <c r="A11" s="38"/>
      <c r="B11" s="35" t="s">
        <v>51</v>
      </c>
      <c r="C11" s="29">
        <f>'2022년 세입 '!D7</f>
        <v>39000000</v>
      </c>
      <c r="D11" s="29">
        <f>'2022년 세입 '!E7</f>
        <v>44400000</v>
      </c>
      <c r="E11" s="74">
        <f t="shared" si="0"/>
        <v>5400000</v>
      </c>
      <c r="F11" s="75">
        <v>0</v>
      </c>
      <c r="G11" s="27"/>
      <c r="H11" s="30" t="s">
        <v>13</v>
      </c>
      <c r="I11" s="46">
        <f>'2022년 세출'!D8</f>
        <v>1641689670</v>
      </c>
      <c r="J11" s="46">
        <f>'2022년 세출'!E8</f>
        <v>1741794220</v>
      </c>
      <c r="K11" s="74">
        <f t="shared" si="2"/>
        <v>100104550</v>
      </c>
      <c r="L11" s="75">
        <f t="shared" si="1"/>
        <v>106.09765364485726</v>
      </c>
      <c r="M11" s="59"/>
      <c r="N11" s="59"/>
    </row>
    <row r="12" spans="1:14" s="1" customFormat="1" ht="15" customHeight="1">
      <c r="A12" s="128" t="s">
        <v>39</v>
      </c>
      <c r="B12" s="116"/>
      <c r="C12" s="87">
        <f>C14</f>
        <v>1824065670</v>
      </c>
      <c r="D12" s="87">
        <f>D14</f>
        <v>1924065240</v>
      </c>
      <c r="E12" s="79">
        <f t="shared" si="0"/>
        <v>99999570</v>
      </c>
      <c r="F12" s="105">
        <f>D12/C12*100</f>
        <v>105.48223518728905</v>
      </c>
      <c r="G12" s="28"/>
      <c r="H12" s="28" t="s">
        <v>120</v>
      </c>
      <c r="I12" s="46">
        <f>'2022년 세출'!D47</f>
        <v>182569350</v>
      </c>
      <c r="J12" s="46">
        <f>'2022년 세출'!E47</f>
        <v>191637280</v>
      </c>
      <c r="K12" s="74">
        <f t="shared" si="2"/>
        <v>9067930</v>
      </c>
      <c r="L12" s="75">
        <f t="shared" si="1"/>
        <v>104.96684136740369</v>
      </c>
      <c r="M12" s="59"/>
      <c r="N12" s="59"/>
    </row>
    <row r="13" spans="1:14" s="1" customFormat="1" ht="15" customHeight="1">
      <c r="A13" s="128"/>
      <c r="B13" s="116"/>
      <c r="C13" s="87"/>
      <c r="D13" s="87"/>
      <c r="E13" s="79"/>
      <c r="F13" s="105"/>
      <c r="G13" s="28"/>
      <c r="H13" s="28" t="s">
        <v>96</v>
      </c>
      <c r="I13" s="46">
        <v>0</v>
      </c>
      <c r="J13" s="46">
        <v>0</v>
      </c>
      <c r="K13" s="74">
        <f t="shared" si="2"/>
        <v>0</v>
      </c>
      <c r="L13" s="75">
        <v>0</v>
      </c>
      <c r="M13" s="59"/>
      <c r="N13" s="59"/>
    </row>
    <row r="14" spans="1:14" s="1" customFormat="1" ht="15" customHeight="1">
      <c r="A14" s="128" t="s">
        <v>52</v>
      </c>
      <c r="B14" s="116"/>
      <c r="C14" s="87">
        <f>C15</f>
        <v>1824065670</v>
      </c>
      <c r="D14" s="87">
        <f>D15</f>
        <v>1924065240</v>
      </c>
      <c r="E14" s="79">
        <f t="shared" si="0"/>
        <v>99999570</v>
      </c>
      <c r="F14" s="105">
        <f>D14/C14*100</f>
        <v>105.48223518728905</v>
      </c>
      <c r="G14" s="28"/>
      <c r="H14" s="28" t="s">
        <v>121</v>
      </c>
      <c r="I14" s="46">
        <f>'2022년 세출'!D106</f>
        <v>152011230</v>
      </c>
      <c r="J14" s="46">
        <f>'2022년 세출'!E106</f>
        <v>161102410</v>
      </c>
      <c r="K14" s="74">
        <f t="shared" si="2"/>
        <v>9091180</v>
      </c>
      <c r="L14" s="75">
        <f t="shared" si="1"/>
        <v>105.98059761768917</v>
      </c>
      <c r="M14" s="59"/>
      <c r="N14" s="59"/>
    </row>
    <row r="15" spans="1:14" s="1" customFormat="1" ht="15" customHeight="1">
      <c r="A15" s="38"/>
      <c r="B15" s="45" t="s">
        <v>53</v>
      </c>
      <c r="C15" s="87">
        <f>'2022년 세입 '!D12</f>
        <v>1824065670</v>
      </c>
      <c r="D15" s="87">
        <f>'2022년 세입 '!E12</f>
        <v>1924065240</v>
      </c>
      <c r="E15" s="79">
        <f t="shared" si="0"/>
        <v>99999570</v>
      </c>
      <c r="F15" s="105"/>
      <c r="G15" s="28"/>
      <c r="H15" s="28" t="s">
        <v>122</v>
      </c>
      <c r="I15" s="46">
        <f>'2022년 세출'!D111</f>
        <v>173189090</v>
      </c>
      <c r="J15" s="46">
        <f>'2022년 세출'!E111</f>
        <v>209825740</v>
      </c>
      <c r="K15" s="74">
        <f t="shared" si="2"/>
        <v>36636650</v>
      </c>
      <c r="L15" s="75">
        <f t="shared" si="1"/>
        <v>121.15413274589064</v>
      </c>
      <c r="M15" s="59"/>
      <c r="N15" s="59"/>
    </row>
    <row r="16" spans="1:14" s="1" customFormat="1" ht="15" customHeight="1">
      <c r="A16" s="95" t="s">
        <v>11</v>
      </c>
      <c r="B16" s="68"/>
      <c r="C16" s="69">
        <f>SUM(C18,C23)</f>
        <v>1103137970</v>
      </c>
      <c r="D16" s="69">
        <f>SUM(D18,D23)</f>
        <v>1110020000</v>
      </c>
      <c r="E16" s="69">
        <f t="shared" si="0"/>
        <v>6882030</v>
      </c>
      <c r="F16" s="70">
        <f>D16/C16*100</f>
        <v>100.62385940717824</v>
      </c>
      <c r="G16" s="31"/>
      <c r="H16" s="32" t="s">
        <v>123</v>
      </c>
      <c r="I16" s="48">
        <f>'2022년 세출'!D133</f>
        <v>76401000</v>
      </c>
      <c r="J16" s="48">
        <f>'2022년 세출'!E133</f>
        <v>77530000</v>
      </c>
      <c r="K16" s="66">
        <f t="shared" si="2"/>
        <v>1129000</v>
      </c>
      <c r="L16" s="67">
        <f t="shared" si="1"/>
        <v>101.4777293490923</v>
      </c>
      <c r="M16" s="59"/>
      <c r="N16" s="59"/>
    </row>
    <row r="17" spans="1:14" s="1" customFormat="1" ht="15" customHeight="1">
      <c r="A17" s="121"/>
      <c r="B17" s="19"/>
      <c r="C17" s="66"/>
      <c r="D17" s="66"/>
      <c r="E17" s="66"/>
      <c r="F17" s="67"/>
      <c r="G17" s="34" t="s">
        <v>43</v>
      </c>
      <c r="H17" s="104"/>
      <c r="I17" s="113">
        <f>SUM(I18:I20)</f>
        <v>1800000</v>
      </c>
      <c r="J17" s="113">
        <f>SUM(J18:J20)</f>
        <v>2500000</v>
      </c>
      <c r="K17" s="69">
        <f>J17-I17</f>
        <v>700000</v>
      </c>
      <c r="L17" s="70">
        <f>J17/I17*100%</f>
        <v>1.3888888888888888</v>
      </c>
      <c r="M17" s="59"/>
      <c r="N17" s="59"/>
    </row>
    <row r="18" spans="1:14" s="1" customFormat="1" ht="15" customHeight="1">
      <c r="A18" s="122" t="s">
        <v>34</v>
      </c>
      <c r="B18" s="19"/>
      <c r="C18" s="76">
        <f>SUM(C19:C21)</f>
        <v>1103077970</v>
      </c>
      <c r="D18" s="76">
        <f>SUM(D19:D22)</f>
        <v>1109900000</v>
      </c>
      <c r="E18" s="66">
        <f t="shared" si="0"/>
        <v>6822030</v>
      </c>
      <c r="F18" s="67">
        <f>D18/C18*100</f>
        <v>100.61845401553981</v>
      </c>
      <c r="H18" s="47" t="s">
        <v>124</v>
      </c>
      <c r="I18" s="173">
        <f>'2022년 세출'!D141+'2022년 세출'!D142</f>
        <v>1300000</v>
      </c>
      <c r="J18" s="173">
        <f>'2022년 세출'!E141+'2022년 세출'!E142</f>
        <v>2000000</v>
      </c>
      <c r="K18" s="74">
        <f>J18-I18</f>
        <v>700000</v>
      </c>
      <c r="L18" s="75">
        <f t="shared" si="1"/>
        <v>153.84615384615387</v>
      </c>
      <c r="M18" s="59"/>
      <c r="N18" s="59"/>
    </row>
    <row r="19" spans="1:14" s="1" customFormat="1" ht="15" customHeight="1">
      <c r="A19" s="121"/>
      <c r="B19" s="35" t="s">
        <v>99</v>
      </c>
      <c r="C19" s="29">
        <f>'2022년 세입 '!D37</f>
        <v>1042248110</v>
      </c>
      <c r="D19" s="29">
        <f>'2022년 세입 '!E37</f>
        <v>1090100000</v>
      </c>
      <c r="E19" s="74">
        <f t="shared" si="0"/>
        <v>47851890</v>
      </c>
      <c r="F19" s="75">
        <f>D19/C19*100</f>
        <v>104.591218687842</v>
      </c>
      <c r="G19" s="27"/>
      <c r="H19" s="28" t="s">
        <v>36</v>
      </c>
      <c r="I19" s="46">
        <f>'2022년 세출'!D143</f>
        <v>0</v>
      </c>
      <c r="J19" s="46">
        <f>'2022년 세출'!E143</f>
        <v>0</v>
      </c>
      <c r="K19" s="74">
        <f>J19-I19</f>
        <v>0</v>
      </c>
      <c r="L19" s="75">
        <v>0</v>
      </c>
      <c r="M19" s="59"/>
      <c r="N19" s="59"/>
    </row>
    <row r="20" spans="1:14" s="1" customFormat="1" ht="15" customHeight="1">
      <c r="A20" s="121"/>
      <c r="B20" s="35" t="s">
        <v>413</v>
      </c>
      <c r="C20" s="29">
        <f>'2022년 세입 '!D44</f>
        <v>25440000</v>
      </c>
      <c r="D20" s="29">
        <f>'2022년 세입 '!E44</f>
        <v>19800000</v>
      </c>
      <c r="E20" s="74">
        <f t="shared" si="0"/>
        <v>-5640000</v>
      </c>
      <c r="F20" s="75">
        <f>D20/C20*100</f>
        <v>77.83018867924528</v>
      </c>
      <c r="G20" s="27"/>
      <c r="H20" s="28" t="s">
        <v>125</v>
      </c>
      <c r="I20" s="46">
        <f>'2022년 세출'!D144</f>
        <v>500000</v>
      </c>
      <c r="J20" s="46">
        <f>'2022년 세출'!E144</f>
        <v>500000</v>
      </c>
      <c r="K20" s="74">
        <f>J20-I20</f>
        <v>0</v>
      </c>
      <c r="L20" s="75">
        <f t="shared" si="1"/>
        <v>100</v>
      </c>
      <c r="M20" s="59"/>
      <c r="N20" s="59"/>
    </row>
    <row r="21" spans="1:14" s="1" customFormat="1" ht="15" customHeight="1">
      <c r="A21" s="121"/>
      <c r="B21" s="18" t="s">
        <v>44</v>
      </c>
      <c r="C21" s="29">
        <f>'2022년 세입 '!D48</f>
        <v>35389860</v>
      </c>
      <c r="D21" s="29">
        <f>'2022년 세입 '!E48</f>
        <v>0</v>
      </c>
      <c r="E21" s="74">
        <f t="shared" si="0"/>
        <v>-35389860</v>
      </c>
      <c r="F21" s="75">
        <f>D21/C21*100</f>
        <v>0</v>
      </c>
      <c r="G21" s="88" t="s">
        <v>14</v>
      </c>
      <c r="H21" s="109"/>
      <c r="I21" s="110">
        <f>SUM(I22:I28)</f>
        <v>162064000</v>
      </c>
      <c r="J21" s="110">
        <f>SUM(J22:J28)</f>
        <v>169626540</v>
      </c>
      <c r="K21" s="69">
        <f>J21-I21</f>
        <v>7562540</v>
      </c>
      <c r="L21" s="70">
        <f aca="true" t="shared" si="3" ref="L21:L26">J21/I21*100</f>
        <v>104.66639105538553</v>
      </c>
      <c r="M21" s="59"/>
      <c r="N21" s="59"/>
    </row>
    <row r="22" spans="1:14" s="1" customFormat="1" ht="15" customHeight="1">
      <c r="A22" s="96"/>
      <c r="C22" s="596">
        <v>0</v>
      </c>
      <c r="D22" s="37">
        <v>0</v>
      </c>
      <c r="E22" s="74">
        <f t="shared" si="0"/>
        <v>0</v>
      </c>
      <c r="F22" s="75"/>
      <c r="H22" s="35" t="s">
        <v>15</v>
      </c>
      <c r="I22" s="46">
        <f>'2022년 세출'!D146</f>
        <v>1000000</v>
      </c>
      <c r="J22" s="46">
        <f>'2022년 세출'!E146</f>
        <v>1000000</v>
      </c>
      <c r="K22" s="74">
        <f aca="true" t="shared" si="4" ref="K22:K36">J22-I22</f>
        <v>0</v>
      </c>
      <c r="L22" s="75">
        <f t="shared" si="3"/>
        <v>100</v>
      </c>
      <c r="M22" s="59"/>
      <c r="N22" s="59"/>
    </row>
    <row r="23" spans="1:14" s="1" customFormat="1" ht="15" customHeight="1">
      <c r="A23" s="98" t="s">
        <v>35</v>
      </c>
      <c r="B23" s="68"/>
      <c r="C23" s="123">
        <f>SUM(C24:C24)</f>
        <v>60000</v>
      </c>
      <c r="D23" s="123">
        <f>SUM(D24:D24)</f>
        <v>120000</v>
      </c>
      <c r="E23" s="69">
        <f t="shared" si="0"/>
        <v>60000</v>
      </c>
      <c r="F23" s="70">
        <f>D23/C23*100</f>
        <v>200</v>
      </c>
      <c r="G23" s="103"/>
      <c r="H23" s="28" t="s">
        <v>16</v>
      </c>
      <c r="I23" s="46">
        <f>'2022년 세출'!D148</f>
        <v>10946530</v>
      </c>
      <c r="J23" s="46">
        <f>'2022년 세출'!E148</f>
        <v>10421000</v>
      </c>
      <c r="K23" s="74">
        <f t="shared" si="4"/>
        <v>-525530</v>
      </c>
      <c r="L23" s="75">
        <f t="shared" si="3"/>
        <v>95.19911789398101</v>
      </c>
      <c r="M23" s="59"/>
      <c r="N23" s="59"/>
    </row>
    <row r="24" spans="1:14" s="1" customFormat="1" ht="15" customHeight="1">
      <c r="A24" s="98"/>
      <c r="B24" s="19" t="s">
        <v>54</v>
      </c>
      <c r="C24" s="37">
        <f>'2022년 세입 '!D58</f>
        <v>60000</v>
      </c>
      <c r="D24" s="37">
        <f>'2022년 세입 '!E58</f>
        <v>120000</v>
      </c>
      <c r="E24" s="66">
        <f t="shared" si="0"/>
        <v>60000</v>
      </c>
      <c r="F24" s="70">
        <f>D24/C24*100</f>
        <v>200</v>
      </c>
      <c r="G24" s="27"/>
      <c r="H24" s="28" t="s">
        <v>17</v>
      </c>
      <c r="I24" s="46">
        <f>'2022년 세출'!D155</f>
        <v>87591850</v>
      </c>
      <c r="J24" s="46">
        <f>'2022년 세출'!E155</f>
        <v>93442000</v>
      </c>
      <c r="K24" s="74">
        <f t="shared" si="4"/>
        <v>5850150</v>
      </c>
      <c r="L24" s="75">
        <f t="shared" si="3"/>
        <v>106.67887480399148</v>
      </c>
      <c r="M24" s="59"/>
      <c r="N24" s="59"/>
    </row>
    <row r="25" spans="1:14" s="1" customFormat="1" ht="15" customHeight="1">
      <c r="A25" s="95" t="s">
        <v>11</v>
      </c>
      <c r="B25" s="19"/>
      <c r="C25" s="66">
        <f>SUM(C26)</f>
        <v>0</v>
      </c>
      <c r="D25" s="66">
        <f>SUM(D26)</f>
        <v>0</v>
      </c>
      <c r="E25" s="66">
        <f t="shared" si="0"/>
        <v>0</v>
      </c>
      <c r="F25" s="67"/>
      <c r="G25" s="28"/>
      <c r="H25" s="28" t="s">
        <v>18</v>
      </c>
      <c r="I25" s="46">
        <f>'2022년 세출'!D164</f>
        <v>19448620</v>
      </c>
      <c r="J25" s="46">
        <f>'2022년 세출'!E164</f>
        <v>20099540</v>
      </c>
      <c r="K25" s="74">
        <f t="shared" si="4"/>
        <v>650920</v>
      </c>
      <c r="L25" s="75">
        <f t="shared" si="3"/>
        <v>103.3468698550334</v>
      </c>
      <c r="M25" s="59"/>
      <c r="N25" s="59"/>
    </row>
    <row r="26" spans="1:14" s="1" customFormat="1" ht="15" customHeight="1">
      <c r="A26" s="97" t="s">
        <v>20</v>
      </c>
      <c r="B26" s="18"/>
      <c r="C26" s="74">
        <f>SUM(C27:C28)</f>
        <v>0</v>
      </c>
      <c r="D26" s="74">
        <f>SUM(D27:D28)</f>
        <v>0</v>
      </c>
      <c r="E26" s="74">
        <f t="shared" si="0"/>
        <v>0</v>
      </c>
      <c r="F26" s="75"/>
      <c r="G26" s="28"/>
      <c r="H26" s="28" t="s">
        <v>19</v>
      </c>
      <c r="I26" s="46">
        <f>'2022년 세출'!D176</f>
        <v>20500000</v>
      </c>
      <c r="J26" s="46">
        <f>'2022년 세출'!E176</f>
        <v>20500000</v>
      </c>
      <c r="K26" s="74">
        <f t="shared" si="4"/>
        <v>0</v>
      </c>
      <c r="L26" s="75">
        <f t="shared" si="3"/>
        <v>100</v>
      </c>
      <c r="M26" s="59"/>
      <c r="N26" s="59"/>
    </row>
    <row r="27" spans="1:14" s="1" customFormat="1" ht="15" customHeight="1">
      <c r="A27" s="38"/>
      <c r="B27" s="129" t="s">
        <v>45</v>
      </c>
      <c r="C27" s="87">
        <f>'2022년 세입 '!D63</f>
        <v>0</v>
      </c>
      <c r="D27" s="87">
        <f>'2022년 세입 '!E63</f>
        <v>0</v>
      </c>
      <c r="E27" s="79">
        <f t="shared" si="0"/>
        <v>0</v>
      </c>
      <c r="F27" s="105"/>
      <c r="G27" s="28"/>
      <c r="H27" s="30"/>
      <c r="I27" s="46">
        <v>0</v>
      </c>
      <c r="J27" s="46">
        <v>0</v>
      </c>
      <c r="K27" s="74">
        <f t="shared" si="4"/>
        <v>0</v>
      </c>
      <c r="L27" s="75">
        <v>0</v>
      </c>
      <c r="M27" s="59"/>
      <c r="N27" s="59"/>
    </row>
    <row r="28" spans="1:14" s="1" customFormat="1" ht="15" customHeight="1">
      <c r="A28" s="99"/>
      <c r="B28" s="33" t="s">
        <v>21</v>
      </c>
      <c r="C28" s="37">
        <f>'2022년 세입 '!D64</f>
        <v>0</v>
      </c>
      <c r="D28" s="37">
        <f>'2022년 세입 '!E64</f>
        <v>0</v>
      </c>
      <c r="E28" s="66">
        <f t="shared" si="0"/>
        <v>0</v>
      </c>
      <c r="F28" s="67"/>
      <c r="G28" s="27"/>
      <c r="H28" s="28" t="s">
        <v>98</v>
      </c>
      <c r="I28" s="46">
        <f>'2022년 세출'!D185</f>
        <v>22577000</v>
      </c>
      <c r="J28" s="46">
        <f>'2022년 세출'!E185</f>
        <v>24164000</v>
      </c>
      <c r="K28" s="74">
        <f t="shared" si="4"/>
        <v>1587000</v>
      </c>
      <c r="L28" s="75">
        <f>J28/I28*100</f>
        <v>107.02927758338132</v>
      </c>
      <c r="M28" s="59"/>
      <c r="N28" s="59"/>
    </row>
    <row r="29" spans="1:14" s="1" customFormat="1" ht="15" customHeight="1">
      <c r="A29" s="99"/>
      <c r="B29" s="33"/>
      <c r="C29" s="37"/>
      <c r="D29" s="37"/>
      <c r="E29" s="66"/>
      <c r="F29" s="67"/>
      <c r="G29" s="137" t="s">
        <v>11</v>
      </c>
      <c r="H29" s="78"/>
      <c r="I29" s="50">
        <f>SUM(I30:I32)</f>
        <v>103870000</v>
      </c>
      <c r="J29" s="50">
        <f>SUM(J30:J32)</f>
        <v>62300000</v>
      </c>
      <c r="K29" s="79">
        <f t="shared" si="4"/>
        <v>-41570000</v>
      </c>
      <c r="L29" s="105">
        <f>J29/I29*100</f>
        <v>59.978819678444204</v>
      </c>
      <c r="M29" s="59"/>
      <c r="N29" s="59"/>
    </row>
    <row r="30" spans="1:14" s="1" customFormat="1" ht="15" customHeight="1">
      <c r="A30" s="96" t="s">
        <v>11</v>
      </c>
      <c r="B30" s="19"/>
      <c r="C30" s="66">
        <f>SUM(C31)</f>
        <v>450000000</v>
      </c>
      <c r="D30" s="66">
        <f>SUM(D31)</f>
        <v>400000000</v>
      </c>
      <c r="E30" s="66">
        <f t="shared" si="0"/>
        <v>-50000000</v>
      </c>
      <c r="F30" s="67">
        <f>D30/C30*100</f>
        <v>88.88888888888889</v>
      </c>
      <c r="G30" s="88" t="s">
        <v>110</v>
      </c>
      <c r="H30" s="78" t="s">
        <v>109</v>
      </c>
      <c r="I30" s="50">
        <f>'2022년 세출'!D201</f>
        <v>50000000</v>
      </c>
      <c r="J30" s="127">
        <f>'2022년 세출'!E201</f>
        <v>3000000</v>
      </c>
      <c r="K30" s="79">
        <f t="shared" si="4"/>
        <v>-47000000</v>
      </c>
      <c r="L30" s="105"/>
      <c r="M30" s="59"/>
      <c r="N30" s="59"/>
    </row>
    <row r="31" spans="1:14" s="1" customFormat="1" ht="15" customHeight="1">
      <c r="A31" s="97" t="s">
        <v>22</v>
      </c>
      <c r="B31" s="36"/>
      <c r="C31" s="74">
        <f>SUM(C32)</f>
        <v>450000000</v>
      </c>
      <c r="D31" s="74">
        <f>SUM(D32)</f>
        <v>400000000</v>
      </c>
      <c r="E31" s="74">
        <f t="shared" si="0"/>
        <v>-50000000</v>
      </c>
      <c r="F31" s="75">
        <f>D31/C31*100</f>
        <v>88.88888888888889</v>
      </c>
      <c r="G31" s="27"/>
      <c r="H31" s="35" t="s">
        <v>46</v>
      </c>
      <c r="I31" s="46">
        <f>'2022년 세출'!D204</f>
        <v>26000000</v>
      </c>
      <c r="J31" s="46">
        <f>'2022년 세출'!E204</f>
        <v>49300000</v>
      </c>
      <c r="K31" s="74">
        <f t="shared" si="4"/>
        <v>23300000</v>
      </c>
      <c r="L31" s="75">
        <f>J31/I31*100</f>
        <v>189.6153846153846</v>
      </c>
      <c r="M31" s="59"/>
      <c r="N31" s="59"/>
    </row>
    <row r="32" spans="1:14" s="1" customFormat="1" ht="15" customHeight="1">
      <c r="A32" s="97"/>
      <c r="B32" s="130" t="s">
        <v>23</v>
      </c>
      <c r="C32" s="123">
        <f>'2022년 세입 '!D66</f>
        <v>450000000</v>
      </c>
      <c r="D32" s="123">
        <f>'2022년 세입 '!E66</f>
        <v>400000000</v>
      </c>
      <c r="E32" s="69">
        <f t="shared" si="0"/>
        <v>-50000000</v>
      </c>
      <c r="F32" s="70">
        <f>D32/C32*100</f>
        <v>88.88888888888889</v>
      </c>
      <c r="G32" s="27"/>
      <c r="H32" s="32" t="s">
        <v>47</v>
      </c>
      <c r="I32" s="48">
        <f>'2022년 세출'!D210</f>
        <v>27870000</v>
      </c>
      <c r="J32" s="48">
        <f>'2022년 세출'!E210</f>
        <v>10000000</v>
      </c>
      <c r="K32" s="66">
        <f t="shared" si="4"/>
        <v>-17870000</v>
      </c>
      <c r="L32" s="67">
        <f>J32/I32*100</f>
        <v>35.88087549336203</v>
      </c>
      <c r="M32" s="59"/>
      <c r="N32" s="59"/>
    </row>
    <row r="33" spans="1:14" s="1" customFormat="1" ht="15" customHeight="1">
      <c r="A33" s="106" t="s">
        <v>11</v>
      </c>
      <c r="B33" s="124"/>
      <c r="C33" s="119">
        <f>SUM(C34)</f>
        <v>7190760</v>
      </c>
      <c r="D33" s="119">
        <f>SUM(D34)</f>
        <v>7190672</v>
      </c>
      <c r="E33" s="119">
        <f t="shared" si="0"/>
        <v>-88</v>
      </c>
      <c r="F33" s="120">
        <f>D33/C33*100</f>
        <v>99.99877620724375</v>
      </c>
      <c r="G33" s="106" t="s">
        <v>11</v>
      </c>
      <c r="H33" s="544"/>
      <c r="I33" s="545">
        <f>I34+I40+I42</f>
        <v>928229639</v>
      </c>
      <c r="J33" s="545">
        <f>J34+J40+J42</f>
        <v>867279810</v>
      </c>
      <c r="K33" s="546">
        <f t="shared" si="4"/>
        <v>-60949829</v>
      </c>
      <c r="L33" s="547">
        <f>SUM(L34)</f>
        <v>92.89367458320258</v>
      </c>
      <c r="M33" s="59"/>
      <c r="N33" s="59"/>
    </row>
    <row r="34" spans="1:14" s="1" customFormat="1" ht="15" customHeight="1">
      <c r="A34" s="134" t="s">
        <v>24</v>
      </c>
      <c r="B34" s="18"/>
      <c r="C34" s="74">
        <f>SUM(C35:C36)</f>
        <v>7190760</v>
      </c>
      <c r="D34" s="74">
        <f>SUM(D35:D36)</f>
        <v>7190672</v>
      </c>
      <c r="E34" s="74">
        <f t="shared" si="0"/>
        <v>-88</v>
      </c>
      <c r="F34" s="75">
        <f>D34/C34*100</f>
        <v>99.99877620724375</v>
      </c>
      <c r="G34" s="31" t="s">
        <v>128</v>
      </c>
      <c r="H34" s="175"/>
      <c r="I34" s="174">
        <f>SUM(I35:I39)</f>
        <v>925229639</v>
      </c>
      <c r="J34" s="174">
        <f>SUM(J35:J39)</f>
        <v>859479810</v>
      </c>
      <c r="K34" s="66">
        <f t="shared" si="4"/>
        <v>-65749829</v>
      </c>
      <c r="L34" s="67">
        <f>J34/I34*100</f>
        <v>92.89367458320258</v>
      </c>
      <c r="M34" s="59"/>
      <c r="N34" s="59"/>
    </row>
    <row r="35" spans="1:14" s="1" customFormat="1" ht="15" customHeight="1">
      <c r="A35" s="38"/>
      <c r="B35" s="126" t="s">
        <v>25</v>
      </c>
      <c r="C35" s="87">
        <f>'2022년 세입 '!D75</f>
        <v>7190760</v>
      </c>
      <c r="D35" s="87">
        <f>'2022년 세입 '!E75</f>
        <v>7190672</v>
      </c>
      <c r="E35" s="79">
        <f t="shared" si="0"/>
        <v>-88</v>
      </c>
      <c r="F35" s="105">
        <f>D35/C35*100</f>
        <v>99.99877620724375</v>
      </c>
      <c r="G35" s="27"/>
      <c r="H35" s="176" t="s">
        <v>101</v>
      </c>
      <c r="I35" s="140">
        <f>'2022년 세출'!D219</f>
        <v>39500000</v>
      </c>
      <c r="J35" s="140">
        <f>'2022년 세출'!E219</f>
        <v>42939000</v>
      </c>
      <c r="K35" s="74">
        <f t="shared" si="4"/>
        <v>3439000</v>
      </c>
      <c r="L35" s="75">
        <f>J35/I35*100</f>
        <v>108.70632911392406</v>
      </c>
      <c r="M35" s="59"/>
      <c r="N35" s="59"/>
    </row>
    <row r="36" spans="1:14" s="1" customFormat="1" ht="15" customHeight="1">
      <c r="A36" s="141"/>
      <c r="B36" s="28" t="s">
        <v>37</v>
      </c>
      <c r="C36" s="29">
        <f>'2022년 세입 '!D83</f>
        <v>0</v>
      </c>
      <c r="D36" s="29">
        <f>'2022년 세입 '!E83</f>
        <v>0</v>
      </c>
      <c r="E36" s="74">
        <f t="shared" si="0"/>
        <v>0</v>
      </c>
      <c r="F36" s="75"/>
      <c r="G36" s="177"/>
      <c r="H36" s="81" t="s">
        <v>126</v>
      </c>
      <c r="I36" s="179">
        <f>'2022년 세출'!D222</f>
        <v>1000000</v>
      </c>
      <c r="J36" s="140">
        <f>'2022년 세출'!E222</f>
        <v>1000000</v>
      </c>
      <c r="K36" s="74">
        <f t="shared" si="4"/>
        <v>0</v>
      </c>
      <c r="L36" s="75">
        <f>J36/I36*100</f>
        <v>100</v>
      </c>
      <c r="M36" s="59"/>
      <c r="N36" s="59"/>
    </row>
    <row r="37" spans="1:14" s="1" customFormat="1" ht="15" customHeight="1">
      <c r="A37" s="141"/>
      <c r="B37" s="28"/>
      <c r="C37" s="29"/>
      <c r="D37" s="29"/>
      <c r="E37" s="74"/>
      <c r="F37" s="75"/>
      <c r="G37" s="27"/>
      <c r="H37" s="176" t="s">
        <v>97</v>
      </c>
      <c r="I37" s="140">
        <f>'2022년 세출'!D224</f>
        <v>1500000</v>
      </c>
      <c r="J37" s="140">
        <f>'2022년 세출'!H225</f>
        <v>1500000</v>
      </c>
      <c r="K37" s="74">
        <f>J37-I37</f>
        <v>0</v>
      </c>
      <c r="L37" s="75">
        <f>J37/I37*100</f>
        <v>100</v>
      </c>
      <c r="M37" s="59"/>
      <c r="N37" s="59"/>
    </row>
    <row r="38" spans="1:14" s="1" customFormat="1" ht="15" customHeight="1">
      <c r="A38" s="100"/>
      <c r="B38" s="32"/>
      <c r="C38" s="37"/>
      <c r="D38" s="37"/>
      <c r="E38" s="66"/>
      <c r="F38" s="67"/>
      <c r="G38" s="27"/>
      <c r="H38" s="83" t="s">
        <v>106</v>
      </c>
      <c r="I38" s="125">
        <f>'2022년 세출'!D226</f>
        <v>883229639</v>
      </c>
      <c r="J38" s="125">
        <f>'2022년 세출'!E226</f>
        <v>814040810</v>
      </c>
      <c r="K38" s="74">
        <f>J38-I38</f>
        <v>-69188829</v>
      </c>
      <c r="L38" s="75">
        <f>J38/I38*100</f>
        <v>92.16638279051232</v>
      </c>
      <c r="M38" s="59"/>
      <c r="N38" s="59"/>
    </row>
    <row r="39" spans="1:14" s="1" customFormat="1" ht="13.5" customHeight="1">
      <c r="A39" s="96" t="s">
        <v>11</v>
      </c>
      <c r="B39" s="19"/>
      <c r="C39" s="66">
        <f>SUM(C41)</f>
        <v>2257600</v>
      </c>
      <c r="D39" s="66">
        <f>SUM(D41)</f>
        <v>120000</v>
      </c>
      <c r="E39" s="66">
        <f t="shared" si="0"/>
        <v>-2137600</v>
      </c>
      <c r="F39" s="67">
        <f>D39/C39*100</f>
        <v>5.315379163713678</v>
      </c>
      <c r="H39" s="142" t="s">
        <v>127</v>
      </c>
      <c r="I39" s="178">
        <v>0</v>
      </c>
      <c r="J39" s="178">
        <v>0</v>
      </c>
      <c r="K39" s="66">
        <f>J39-I39</f>
        <v>0</v>
      </c>
      <c r="L39" s="75">
        <v>0</v>
      </c>
      <c r="M39" s="59"/>
      <c r="N39" s="59"/>
    </row>
    <row r="40" spans="1:14" s="1" customFormat="1" ht="13.5" customHeight="1">
      <c r="A40" s="121"/>
      <c r="B40" s="18"/>
      <c r="C40" s="74"/>
      <c r="D40" s="74"/>
      <c r="E40" s="74"/>
      <c r="F40" s="75"/>
      <c r="G40" s="86" t="s">
        <v>55</v>
      </c>
      <c r="H40" s="117"/>
      <c r="I40" s="108">
        <f>I41</f>
        <v>0</v>
      </c>
      <c r="J40" s="108">
        <f>J41</f>
        <v>0</v>
      </c>
      <c r="K40" s="79"/>
      <c r="L40" s="105"/>
      <c r="M40" s="59"/>
      <c r="N40" s="59"/>
    </row>
    <row r="41" spans="1:14" s="1" customFormat="1" ht="15" customHeight="1">
      <c r="A41" s="101" t="s">
        <v>26</v>
      </c>
      <c r="B41" s="19"/>
      <c r="C41" s="66">
        <f>SUM(C42:C44)</f>
        <v>2257600</v>
      </c>
      <c r="D41" s="66">
        <f>SUM(D42:D44)</f>
        <v>120000</v>
      </c>
      <c r="E41" s="66">
        <f t="shared" si="0"/>
        <v>-2137600</v>
      </c>
      <c r="F41" s="67">
        <f>D41/C41*100</f>
        <v>5.315379163713678</v>
      </c>
      <c r="G41" s="107"/>
      <c r="H41" s="45" t="s">
        <v>57</v>
      </c>
      <c r="I41" s="108">
        <v>0</v>
      </c>
      <c r="J41" s="108">
        <v>0</v>
      </c>
      <c r="K41" s="79">
        <f>J41-I41</f>
        <v>0</v>
      </c>
      <c r="L41" s="105"/>
      <c r="M41" s="59"/>
      <c r="N41" s="59"/>
    </row>
    <row r="42" spans="1:14" s="1" customFormat="1" ht="14.25" customHeight="1">
      <c r="A42" s="101"/>
      <c r="B42" s="80" t="s">
        <v>27</v>
      </c>
      <c r="C42" s="29">
        <f>'2022년 세입 '!D86</f>
        <v>237600</v>
      </c>
      <c r="D42" s="29">
        <f>'2022년 세입 '!E86</f>
        <v>0</v>
      </c>
      <c r="E42" s="74">
        <f t="shared" si="0"/>
        <v>-237600</v>
      </c>
      <c r="F42" s="75">
        <f>D42/C42*100</f>
        <v>0</v>
      </c>
      <c r="G42" s="689" t="s">
        <v>56</v>
      </c>
      <c r="H42" s="45"/>
      <c r="I42" s="108">
        <f>I43</f>
        <v>3000000</v>
      </c>
      <c r="J42" s="108">
        <f>J43</f>
        <v>7800000</v>
      </c>
      <c r="K42" s="79">
        <f>J42-I42</f>
        <v>4800000</v>
      </c>
      <c r="L42" s="105">
        <f>J42/I42*100</f>
        <v>260</v>
      </c>
      <c r="M42" s="59"/>
      <c r="N42" s="59"/>
    </row>
    <row r="43" spans="1:14" s="1" customFormat="1" ht="14.25" customHeight="1">
      <c r="A43" s="38"/>
      <c r="B43" s="28" t="s">
        <v>38</v>
      </c>
      <c r="C43" s="29">
        <f>'2022년 세입 '!D87</f>
        <v>20000</v>
      </c>
      <c r="D43" s="29">
        <f>'2022년 세입 '!E87</f>
        <v>20000</v>
      </c>
      <c r="E43" s="74">
        <f>D43-C43</f>
        <v>0</v>
      </c>
      <c r="F43" s="75">
        <f>D43/C43*100</f>
        <v>100</v>
      </c>
      <c r="G43" s="686"/>
      <c r="H43" s="45" t="s">
        <v>58</v>
      </c>
      <c r="I43" s="108">
        <f>'2022년 세출'!D234</f>
        <v>3000000</v>
      </c>
      <c r="J43" s="108">
        <f>'2022년 세출'!E234</f>
        <v>7800000</v>
      </c>
      <c r="K43" s="79">
        <f aca="true" t="shared" si="5" ref="K43:K52">J43-I43</f>
        <v>4800000</v>
      </c>
      <c r="L43" s="105">
        <f aca="true" t="shared" si="6" ref="L43:L52">J43/I43*100</f>
        <v>260</v>
      </c>
      <c r="M43" s="59"/>
      <c r="N43" s="59"/>
    </row>
    <row r="44" spans="1:14" s="1" customFormat="1" ht="14.25" customHeight="1">
      <c r="A44" s="38"/>
      <c r="B44" s="30" t="s">
        <v>28</v>
      </c>
      <c r="C44" s="29">
        <f>'2022년 세입 '!D88</f>
        <v>2000000</v>
      </c>
      <c r="D44" s="29">
        <f>'2022년 세입 '!E89</f>
        <v>100000</v>
      </c>
      <c r="E44" s="74">
        <f t="shared" si="0"/>
        <v>-1900000</v>
      </c>
      <c r="F44" s="75">
        <f>D44/C44*100</f>
        <v>5</v>
      </c>
      <c r="G44" s="95" t="s">
        <v>11</v>
      </c>
      <c r="H44" s="109"/>
      <c r="I44" s="110">
        <f>SUM(I45)</f>
        <v>0</v>
      </c>
      <c r="J44" s="111">
        <f>SUM(J45)</f>
        <v>0</v>
      </c>
      <c r="K44" s="69">
        <f t="shared" si="5"/>
        <v>0</v>
      </c>
      <c r="L44" s="70"/>
      <c r="M44" s="59"/>
      <c r="N44" s="59"/>
    </row>
    <row r="45" spans="1:14" s="1" customFormat="1" ht="14.25" customHeight="1">
      <c r="A45" s="133"/>
      <c r="B45" s="131"/>
      <c r="C45" s="131"/>
      <c r="D45" s="131"/>
      <c r="E45" s="131"/>
      <c r="F45" s="132"/>
      <c r="G45" s="86" t="s">
        <v>40</v>
      </c>
      <c r="H45" s="51"/>
      <c r="I45" s="52">
        <f>SUM(I46)</f>
        <v>0</v>
      </c>
      <c r="J45" s="112">
        <f>SUM(J46)</f>
        <v>0</v>
      </c>
      <c r="K45" s="74">
        <f t="shared" si="5"/>
        <v>0</v>
      </c>
      <c r="L45" s="75"/>
      <c r="M45" s="59"/>
      <c r="N45" s="59"/>
    </row>
    <row r="46" spans="1:14" s="1" customFormat="1" ht="14.25" customHeight="1">
      <c r="A46" s="102"/>
      <c r="B46" s="81"/>
      <c r="C46" s="81"/>
      <c r="D46" s="81"/>
      <c r="E46" s="81"/>
      <c r="F46" s="82"/>
      <c r="G46" s="118"/>
      <c r="H46" s="104" t="s">
        <v>41</v>
      </c>
      <c r="I46" s="113">
        <f>'2022년 세출'!D242</f>
        <v>0</v>
      </c>
      <c r="J46" s="113">
        <f>'2022년 세출'!E242</f>
        <v>0</v>
      </c>
      <c r="K46" s="69">
        <f t="shared" si="5"/>
        <v>0</v>
      </c>
      <c r="L46" s="70"/>
      <c r="M46" s="59"/>
      <c r="N46" s="59"/>
    </row>
    <row r="47" spans="1:14" s="1" customFormat="1" ht="14.25" customHeight="1">
      <c r="A47" s="102"/>
      <c r="B47" s="81"/>
      <c r="C47" s="81"/>
      <c r="D47" s="81"/>
      <c r="E47" s="81"/>
      <c r="F47" s="82"/>
      <c r="G47" s="71" t="s">
        <v>11</v>
      </c>
      <c r="H47" s="73"/>
      <c r="I47" s="49">
        <f>SUM(I48)</f>
        <v>2200000</v>
      </c>
      <c r="J47" s="49">
        <f>SUM(J48)</f>
        <v>2200000</v>
      </c>
      <c r="K47" s="66">
        <f t="shared" si="5"/>
        <v>0</v>
      </c>
      <c r="L47" s="67">
        <f t="shared" si="6"/>
        <v>100</v>
      </c>
      <c r="M47" s="59"/>
      <c r="N47" s="59"/>
    </row>
    <row r="48" spans="1:14" s="1" customFormat="1" ht="14.25" customHeight="1">
      <c r="A48" s="102"/>
      <c r="B48" s="81"/>
      <c r="C48" s="81"/>
      <c r="D48" s="81"/>
      <c r="E48" s="81"/>
      <c r="F48" s="82"/>
      <c r="G48" s="28" t="s">
        <v>48</v>
      </c>
      <c r="H48" s="51"/>
      <c r="I48" s="52">
        <f>SUM(I49)</f>
        <v>2200000</v>
      </c>
      <c r="J48" s="52">
        <f>SUM(J49)</f>
        <v>2200000</v>
      </c>
      <c r="K48" s="74">
        <f t="shared" si="5"/>
        <v>0</v>
      </c>
      <c r="L48" s="75">
        <f t="shared" si="6"/>
        <v>100</v>
      </c>
      <c r="M48" s="59"/>
      <c r="N48" s="59"/>
    </row>
    <row r="49" spans="1:14" s="1" customFormat="1" ht="14.25" customHeight="1">
      <c r="A49" s="102"/>
      <c r="B49" s="81"/>
      <c r="C49" s="81"/>
      <c r="D49" s="81"/>
      <c r="E49" s="81"/>
      <c r="F49" s="82"/>
      <c r="G49" s="35"/>
      <c r="H49" s="45" t="s">
        <v>103</v>
      </c>
      <c r="I49" s="127">
        <f>'2022년 세출'!D246</f>
        <v>2200000</v>
      </c>
      <c r="J49" s="127">
        <f>'2022년 세출'!E246</f>
        <v>2200000</v>
      </c>
      <c r="K49" s="79">
        <f t="shared" si="5"/>
        <v>0</v>
      </c>
      <c r="L49" s="105">
        <f t="shared" si="6"/>
        <v>100</v>
      </c>
      <c r="M49" s="59"/>
      <c r="N49" s="59"/>
    </row>
    <row r="50" spans="1:14" s="1" customFormat="1" ht="19.5" customHeight="1">
      <c r="A50" s="102"/>
      <c r="B50" s="81"/>
      <c r="C50" s="81"/>
      <c r="D50" s="81"/>
      <c r="E50" s="81"/>
      <c r="F50" s="82"/>
      <c r="G50" s="689" t="s">
        <v>211</v>
      </c>
      <c r="H50" s="144"/>
      <c r="I50" s="110">
        <f>'2022년 세출'!D249</f>
        <v>1628021</v>
      </c>
      <c r="J50" s="110">
        <f>'2022년 세출'!H250</f>
        <v>0</v>
      </c>
      <c r="K50" s="79">
        <f t="shared" si="5"/>
        <v>-1628021</v>
      </c>
      <c r="L50" s="105">
        <f t="shared" si="6"/>
        <v>0</v>
      </c>
      <c r="M50" s="59"/>
      <c r="N50" s="59"/>
    </row>
    <row r="51" spans="1:14" s="1" customFormat="1" ht="14.25" customHeight="1">
      <c r="A51" s="102"/>
      <c r="B51" s="18"/>
      <c r="C51" s="81"/>
      <c r="D51" s="81"/>
      <c r="E51" s="74"/>
      <c r="F51" s="149"/>
      <c r="G51" s="27"/>
      <c r="H51" s="131" t="s">
        <v>212</v>
      </c>
      <c r="I51" s="50">
        <f>'2022년 세출'!D251</f>
        <v>6077</v>
      </c>
      <c r="J51" s="50">
        <f>'2022년 세출'!E251</f>
        <v>0</v>
      </c>
      <c r="K51" s="79">
        <f t="shared" si="5"/>
        <v>-6077</v>
      </c>
      <c r="L51" s="105"/>
      <c r="M51" s="59"/>
      <c r="N51" s="59"/>
    </row>
    <row r="52" spans="1:14" s="1" customFormat="1" ht="14.25" customHeight="1">
      <c r="A52" s="146"/>
      <c r="B52" s="138"/>
      <c r="C52" s="147"/>
      <c r="D52" s="147"/>
      <c r="E52" s="148"/>
      <c r="F52" s="150"/>
      <c r="G52" s="151"/>
      <c r="H52" s="145" t="s">
        <v>213</v>
      </c>
      <c r="I52" s="143">
        <f>'2022년 세출'!D252</f>
        <v>1621944</v>
      </c>
      <c r="J52" s="143">
        <f>'2022년 세출'!E252</f>
        <v>0</v>
      </c>
      <c r="K52" s="119">
        <f t="shared" si="5"/>
        <v>-1621944</v>
      </c>
      <c r="L52" s="120">
        <f t="shared" si="6"/>
        <v>0</v>
      </c>
      <c r="M52" s="59"/>
      <c r="N52" s="59"/>
    </row>
    <row r="53" spans="1:14" s="1" customFormat="1" ht="14.25" customHeight="1">
      <c r="A53" s="114"/>
      <c r="B53" s="40"/>
      <c r="C53" s="114"/>
      <c r="D53" s="114"/>
      <c r="E53" s="25"/>
      <c r="F53" s="115"/>
      <c r="M53" s="59"/>
      <c r="N53" s="59"/>
    </row>
    <row r="54" spans="1:14" s="1" customFormat="1" ht="14.25" customHeight="1">
      <c r="A54" s="114"/>
      <c r="B54" s="40"/>
      <c r="C54" s="114"/>
      <c r="D54" s="114"/>
      <c r="E54" s="25"/>
      <c r="F54" s="115"/>
      <c r="M54" s="59"/>
      <c r="N54" s="59"/>
    </row>
    <row r="55" spans="1:14" ht="14.25">
      <c r="A55" s="114"/>
      <c r="B55" s="40"/>
      <c r="C55" s="114"/>
      <c r="D55" s="114"/>
      <c r="E55" s="25"/>
      <c r="F55" s="115"/>
      <c r="M55" s="42"/>
      <c r="N55" s="42"/>
    </row>
    <row r="56" spans="1:14" ht="14.25">
      <c r="A56" s="77"/>
      <c r="B56" s="91"/>
      <c r="C56" s="77"/>
      <c r="D56" s="77"/>
      <c r="E56" s="92"/>
      <c r="F56" s="93"/>
      <c r="G56" s="77"/>
      <c r="H56" s="77"/>
      <c r="I56" s="77"/>
      <c r="J56" s="77"/>
      <c r="K56" s="77"/>
      <c r="L56" s="93"/>
      <c r="M56" s="42"/>
      <c r="N56" s="42"/>
    </row>
    <row r="57" spans="1:14" ht="14.25">
      <c r="A57" s="42"/>
      <c r="B57" s="84"/>
      <c r="C57" s="42"/>
      <c r="D57" s="42"/>
      <c r="E57" s="26"/>
      <c r="F57" s="22"/>
      <c r="G57" s="42"/>
      <c r="H57" s="42"/>
      <c r="I57" s="42"/>
      <c r="J57" s="42"/>
      <c r="K57" s="42"/>
      <c r="L57" s="22"/>
      <c r="M57" s="42"/>
      <c r="N57" s="42"/>
    </row>
    <row r="58" spans="1:14" ht="14.25">
      <c r="A58" s="42"/>
      <c r="B58" s="84"/>
      <c r="C58" s="42"/>
      <c r="D58" s="42"/>
      <c r="E58" s="26"/>
      <c r="F58" s="22"/>
      <c r="G58" s="42"/>
      <c r="H58" s="42"/>
      <c r="I58" s="42"/>
      <c r="J58" s="42"/>
      <c r="K58" s="42"/>
      <c r="L58" s="22"/>
      <c r="M58" s="42"/>
      <c r="N58" s="42"/>
    </row>
    <row r="59" spans="1:14" ht="14.25">
      <c r="A59" s="42"/>
      <c r="B59" s="84"/>
      <c r="C59" s="42"/>
      <c r="D59" s="42"/>
      <c r="E59" s="26"/>
      <c r="F59" s="22"/>
      <c r="G59" s="42"/>
      <c r="H59" s="42"/>
      <c r="I59" s="42"/>
      <c r="J59" s="42"/>
      <c r="K59" s="42"/>
      <c r="L59" s="22"/>
      <c r="M59" s="42"/>
      <c r="N59" s="42"/>
    </row>
    <row r="60" spans="1:14" ht="14.25">
      <c r="A60" s="42"/>
      <c r="B60" s="84"/>
      <c r="C60" s="42"/>
      <c r="D60" s="42"/>
      <c r="E60" s="26"/>
      <c r="F60" s="22"/>
      <c r="G60" s="42"/>
      <c r="H60" s="42"/>
      <c r="I60" s="42"/>
      <c r="J60" s="42"/>
      <c r="K60" s="42"/>
      <c r="L60" s="22"/>
      <c r="M60" s="42"/>
      <c r="N60" s="42"/>
    </row>
    <row r="61" spans="1:14" ht="14.25">
      <c r="A61" s="42"/>
      <c r="B61" s="84"/>
      <c r="C61" s="42"/>
      <c r="D61" s="42"/>
      <c r="E61" s="26"/>
      <c r="F61" s="22"/>
      <c r="G61" s="42"/>
      <c r="H61" s="42"/>
      <c r="I61" s="42"/>
      <c r="J61" s="42"/>
      <c r="K61" s="42"/>
      <c r="L61" s="22"/>
      <c r="M61" s="42"/>
      <c r="N61" s="42"/>
    </row>
    <row r="62" spans="1:14" ht="14.25">
      <c r="A62" s="42"/>
      <c r="B62" s="84"/>
      <c r="C62" s="42"/>
      <c r="D62" s="42"/>
      <c r="E62" s="26"/>
      <c r="F62" s="22"/>
      <c r="G62" s="42"/>
      <c r="H62" s="42"/>
      <c r="I62" s="42"/>
      <c r="J62" s="42"/>
      <c r="K62" s="42"/>
      <c r="L62" s="22"/>
      <c r="M62" s="42"/>
      <c r="N62" s="42"/>
    </row>
    <row r="63" spans="1:14" ht="14.25">
      <c r="A63" s="42"/>
      <c r="B63" s="84"/>
      <c r="C63" s="42"/>
      <c r="D63" s="42"/>
      <c r="E63" s="26"/>
      <c r="F63" s="22"/>
      <c r="G63" s="42"/>
      <c r="H63" s="42"/>
      <c r="I63" s="42"/>
      <c r="J63" s="42"/>
      <c r="K63" s="42"/>
      <c r="L63" s="22"/>
      <c r="M63" s="42"/>
      <c r="N63" s="42"/>
    </row>
    <row r="64" spans="1:14" ht="14.25">
      <c r="A64" s="42"/>
      <c r="B64" s="84"/>
      <c r="C64" s="42"/>
      <c r="D64" s="42"/>
      <c r="E64" s="26"/>
      <c r="F64" s="22"/>
      <c r="G64" s="42"/>
      <c r="H64" s="42"/>
      <c r="I64" s="42"/>
      <c r="J64" s="42"/>
      <c r="K64" s="42"/>
      <c r="L64" s="22"/>
      <c r="M64" s="42"/>
      <c r="N64" s="42"/>
    </row>
    <row r="65" spans="1:14" ht="14.25">
      <c r="A65" s="42"/>
      <c r="B65" s="84"/>
      <c r="C65" s="42"/>
      <c r="D65" s="42"/>
      <c r="E65" s="26"/>
      <c r="F65" s="22"/>
      <c r="G65" s="42"/>
      <c r="H65" s="42"/>
      <c r="I65" s="42"/>
      <c r="J65" s="42"/>
      <c r="K65" s="42"/>
      <c r="L65" s="22"/>
      <c r="M65" s="42"/>
      <c r="N65" s="42"/>
    </row>
    <row r="66" spans="1:14" ht="14.25">
      <c r="A66" s="42"/>
      <c r="B66" s="84"/>
      <c r="C66" s="42"/>
      <c r="D66" s="42"/>
      <c r="E66" s="26"/>
      <c r="F66" s="22"/>
      <c r="G66" s="42"/>
      <c r="H66" s="42"/>
      <c r="I66" s="42"/>
      <c r="J66" s="42"/>
      <c r="K66" s="42"/>
      <c r="L66" s="22"/>
      <c r="M66" s="42"/>
      <c r="N66" s="42"/>
    </row>
    <row r="67" spans="1:14" ht="14.25">
      <c r="A67" s="42"/>
      <c r="B67" s="84"/>
      <c r="C67" s="42"/>
      <c r="D67" s="42"/>
      <c r="E67" s="26"/>
      <c r="F67" s="22"/>
      <c r="G67" s="42"/>
      <c r="H67" s="42"/>
      <c r="I67" s="42"/>
      <c r="J67" s="42"/>
      <c r="K67" s="42"/>
      <c r="L67" s="22"/>
      <c r="M67" s="42"/>
      <c r="N67" s="42"/>
    </row>
    <row r="68" spans="1:14" ht="14.25">
      <c r="A68" s="42"/>
      <c r="B68" s="84"/>
      <c r="C68" s="42"/>
      <c r="D68" s="42"/>
      <c r="E68" s="26"/>
      <c r="F68" s="22"/>
      <c r="G68" s="42"/>
      <c r="H68" s="42"/>
      <c r="I68" s="42"/>
      <c r="J68" s="42"/>
      <c r="K68" s="42"/>
      <c r="L68" s="22"/>
      <c r="M68" s="42"/>
      <c r="N68" s="42"/>
    </row>
    <row r="69" spans="1:14" ht="14.25">
      <c r="A69" s="42"/>
      <c r="B69" s="84"/>
      <c r="C69" s="42"/>
      <c r="D69" s="42"/>
      <c r="E69" s="26"/>
      <c r="F69" s="22"/>
      <c r="G69" s="42"/>
      <c r="H69" s="42"/>
      <c r="I69" s="42"/>
      <c r="J69" s="42"/>
      <c r="K69" s="42"/>
      <c r="L69" s="22"/>
      <c r="M69" s="42"/>
      <c r="N69" s="42"/>
    </row>
    <row r="70" spans="1:14" ht="14.25">
      <c r="A70" s="42"/>
      <c r="B70" s="84"/>
      <c r="C70" s="42"/>
      <c r="D70" s="42"/>
      <c r="E70" s="26"/>
      <c r="F70" s="22"/>
      <c r="G70" s="42"/>
      <c r="H70" s="42"/>
      <c r="I70" s="42"/>
      <c r="J70" s="42"/>
      <c r="K70" s="42"/>
      <c r="L70" s="22"/>
      <c r="M70" s="42"/>
      <c r="N70" s="42"/>
    </row>
    <row r="71" spans="1:14" ht="14.25">
      <c r="A71" s="42"/>
      <c r="B71" s="84"/>
      <c r="C71" s="42"/>
      <c r="D71" s="42"/>
      <c r="E71" s="26"/>
      <c r="F71" s="22"/>
      <c r="G71" s="42"/>
      <c r="H71" s="42"/>
      <c r="I71" s="42"/>
      <c r="J71" s="42"/>
      <c r="K71" s="42"/>
      <c r="L71" s="22"/>
      <c r="M71" s="42"/>
      <c r="N71" s="42"/>
    </row>
    <row r="72" spans="1:14" ht="14.25">
      <c r="A72" s="42"/>
      <c r="B72" s="84"/>
      <c r="C72" s="42"/>
      <c r="D72" s="42"/>
      <c r="E72" s="26"/>
      <c r="F72" s="22"/>
      <c r="G72" s="42"/>
      <c r="H72" s="42"/>
      <c r="I72" s="42"/>
      <c r="J72" s="42"/>
      <c r="K72" s="42"/>
      <c r="L72" s="22"/>
      <c r="M72" s="42"/>
      <c r="N72" s="42"/>
    </row>
    <row r="73" spans="1:14" ht="14.25">
      <c r="A73" s="42"/>
      <c r="B73" s="84"/>
      <c r="C73" s="42"/>
      <c r="D73" s="42"/>
      <c r="E73" s="26"/>
      <c r="F73" s="22"/>
      <c r="G73" s="42"/>
      <c r="H73" s="42"/>
      <c r="I73" s="42"/>
      <c r="J73" s="42"/>
      <c r="K73" s="42"/>
      <c r="L73" s="22"/>
      <c r="M73" s="42"/>
      <c r="N73" s="42"/>
    </row>
    <row r="74" spans="1:14" ht="14.25">
      <c r="A74" s="42"/>
      <c r="B74" s="84"/>
      <c r="C74" s="42"/>
      <c r="D74" s="42"/>
      <c r="E74" s="26"/>
      <c r="F74" s="22"/>
      <c r="G74" s="42"/>
      <c r="H74" s="42"/>
      <c r="I74" s="42"/>
      <c r="J74" s="42"/>
      <c r="K74" s="42"/>
      <c r="L74" s="22"/>
      <c r="M74" s="42"/>
      <c r="N74" s="42"/>
    </row>
    <row r="75" spans="1:14" ht="14.25">
      <c r="A75" s="42"/>
      <c r="B75" s="84"/>
      <c r="C75" s="42"/>
      <c r="D75" s="42"/>
      <c r="E75" s="26"/>
      <c r="F75" s="22"/>
      <c r="G75" s="42"/>
      <c r="H75" s="42"/>
      <c r="I75" s="42"/>
      <c r="J75" s="42"/>
      <c r="K75" s="42"/>
      <c r="L75" s="22"/>
      <c r="M75" s="42"/>
      <c r="N75" s="42"/>
    </row>
    <row r="76" spans="1:14" ht="14.25">
      <c r="A76" s="42"/>
      <c r="B76" s="84"/>
      <c r="C76" s="42"/>
      <c r="D76" s="42"/>
      <c r="E76" s="26"/>
      <c r="F76" s="22"/>
      <c r="G76" s="42"/>
      <c r="H76" s="42"/>
      <c r="I76" s="42"/>
      <c r="J76" s="42"/>
      <c r="K76" s="42"/>
      <c r="L76" s="22"/>
      <c r="M76" s="42"/>
      <c r="N76" s="42"/>
    </row>
    <row r="77" spans="1:14" ht="14.25">
      <c r="A77" s="42"/>
      <c r="B77" s="84"/>
      <c r="C77" s="42"/>
      <c r="D77" s="42"/>
      <c r="E77" s="26"/>
      <c r="F77" s="22"/>
      <c r="G77" s="42"/>
      <c r="H77" s="42"/>
      <c r="I77" s="42"/>
      <c r="J77" s="42"/>
      <c r="K77" s="42"/>
      <c r="L77" s="22"/>
      <c r="M77" s="42"/>
      <c r="N77" s="42"/>
    </row>
    <row r="78" ht="14.25">
      <c r="A78" s="42"/>
    </row>
    <row r="79" ht="14.25">
      <c r="A79" s="42"/>
    </row>
    <row r="80" ht="14.25">
      <c r="A80" s="42"/>
    </row>
    <row r="81" ht="14.25">
      <c r="A81" s="42"/>
    </row>
    <row r="82" ht="14.25">
      <c r="A82" s="42"/>
    </row>
    <row r="83" ht="14.25">
      <c r="A83" s="42"/>
    </row>
    <row r="84" ht="14.25">
      <c r="A84" s="42"/>
    </row>
    <row r="85" ht="14.25">
      <c r="A85" s="42"/>
    </row>
    <row r="86" ht="14.25">
      <c r="A86" s="42"/>
    </row>
    <row r="87" ht="14.25">
      <c r="A87" s="42"/>
    </row>
    <row r="88" ht="14.25">
      <c r="A88" s="42"/>
    </row>
    <row r="89" ht="14.25">
      <c r="A89" s="42"/>
    </row>
    <row r="90" ht="14.25">
      <c r="A90" s="42"/>
    </row>
    <row r="91" ht="14.25">
      <c r="A91" s="42"/>
    </row>
    <row r="92" ht="14.25">
      <c r="A92" s="42"/>
    </row>
    <row r="93" ht="14.25">
      <c r="A93" s="42"/>
    </row>
    <row r="94" ht="14.25">
      <c r="A94" s="42"/>
    </row>
    <row r="95" ht="14.25">
      <c r="A95" s="42"/>
    </row>
    <row r="96" ht="14.25">
      <c r="A96" s="42"/>
    </row>
    <row r="97" ht="14.25">
      <c r="A97" s="42"/>
    </row>
    <row r="98" ht="14.25">
      <c r="A98" s="42"/>
    </row>
    <row r="99" ht="14.25">
      <c r="A99" s="42"/>
    </row>
  </sheetData>
  <sheetProtection/>
  <mergeCells count="1">
    <mergeCell ref="H3:K3"/>
  </mergeCells>
  <printOptions horizontalCentered="1"/>
  <pageMargins left="0.8661417322834646" right="0.2755905511811024" top="0.6692913385826772" bottom="0.4330708661417323" header="0" footer="0"/>
  <pageSetup horizontalDpi="300" verticalDpi="300" orientation="landscape" paperSize="9" r:id="rId1"/>
  <headerFooter alignWithMargins="0">
    <oddFooter>&amp;C&amp;"새굴림,보통"&amp;9&amp;P/&amp;N&amp;R&amp;"새굴림,보통"&amp;10씨튼장애인직업재활센터</oddFoot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82"/>
  <sheetViews>
    <sheetView showGridLines="0" zoomScale="120" zoomScaleNormal="120" zoomScalePageLayoutView="0" workbookViewId="0" topLeftCell="A67">
      <selection activeCell="H78" sqref="H78:S78"/>
    </sheetView>
  </sheetViews>
  <sheetFormatPr defaultColWidth="9.00390625" defaultRowHeight="14.25"/>
  <cols>
    <col min="1" max="1" width="7.25390625" style="2" customWidth="1"/>
    <col min="2" max="2" width="9.00390625" style="2" customWidth="1"/>
    <col min="3" max="3" width="10.25390625" style="2" customWidth="1"/>
    <col min="4" max="5" width="8.25390625" style="171" customWidth="1"/>
    <col min="6" max="6" width="8.50390625" style="172" customWidth="1"/>
    <col min="7" max="7" width="3.75390625" style="172" customWidth="1"/>
    <col min="8" max="8" width="17.375" style="172" customWidth="1"/>
    <col min="9" max="9" width="1.00390625" style="172" customWidth="1"/>
    <col min="10" max="10" width="8.25390625" style="761" customWidth="1"/>
    <col min="11" max="11" width="1.12109375" style="172" customWidth="1"/>
    <col min="12" max="12" width="2.125" style="172" customWidth="1"/>
    <col min="13" max="15" width="1.00390625" style="171" customWidth="1"/>
    <col min="16" max="16" width="8.00390625" style="171" customWidth="1"/>
    <col min="17" max="17" width="1.00390625" style="171" customWidth="1"/>
    <col min="18" max="18" width="2.50390625" style="171" customWidth="1"/>
    <col min="19" max="19" width="1.00390625" style="171" customWidth="1"/>
    <col min="20" max="20" width="2.125" style="2" customWidth="1"/>
    <col min="21" max="21" width="13.375" style="180" customWidth="1"/>
    <col min="22" max="22" width="2.00390625" style="12" customWidth="1"/>
    <col min="23" max="23" width="12.875" style="180" customWidth="1"/>
    <col min="24" max="16384" width="9.00390625" style="2" customWidth="1"/>
  </cols>
  <sheetData>
    <row r="1" spans="1:19" ht="21.75" customHeight="1">
      <c r="A1" s="1021" t="s">
        <v>507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727"/>
      <c r="O1" s="727"/>
      <c r="P1" s="727"/>
      <c r="Q1" s="727"/>
      <c r="R1" s="727"/>
      <c r="S1" s="727"/>
    </row>
    <row r="2" spans="1:23" ht="17.25" customHeight="1">
      <c r="A2" s="22" t="s">
        <v>59</v>
      </c>
      <c r="B2" s="23"/>
      <c r="C2" s="24"/>
      <c r="D2" s="165"/>
      <c r="E2" s="165"/>
      <c r="F2" s="166"/>
      <c r="G2" s="166"/>
      <c r="H2" s="166"/>
      <c r="I2" s="166"/>
      <c r="J2" s="750"/>
      <c r="K2" s="166"/>
      <c r="L2" s="166"/>
      <c r="M2" s="973" t="s">
        <v>510</v>
      </c>
      <c r="N2" s="973"/>
      <c r="O2" s="973"/>
      <c r="P2" s="973"/>
      <c r="Q2" s="973"/>
      <c r="R2" s="973"/>
      <c r="S2" s="973"/>
      <c r="T2" s="973"/>
      <c r="U2" s="973"/>
      <c r="V2" s="973"/>
      <c r="W2" s="973"/>
    </row>
    <row r="3" spans="1:23" s="9" customFormat="1" ht="17.25" customHeight="1">
      <c r="A3" s="407"/>
      <c r="B3" s="408" t="s">
        <v>29</v>
      </c>
      <c r="C3" s="405"/>
      <c r="D3" s="181" t="str">
        <f>'2022년예산서'!C5</f>
        <v>2021년</v>
      </c>
      <c r="E3" s="181" t="str">
        <f>'2022년예산서'!D5</f>
        <v>2022년</v>
      </c>
      <c r="F3" s="930" t="s">
        <v>6</v>
      </c>
      <c r="G3" s="929" t="s">
        <v>451</v>
      </c>
      <c r="H3" s="1022" t="s">
        <v>508</v>
      </c>
      <c r="I3" s="1023"/>
      <c r="J3" s="1023"/>
      <c r="K3" s="1023"/>
      <c r="L3" s="1023"/>
      <c r="M3" s="1023"/>
      <c r="N3" s="1023"/>
      <c r="O3" s="1023"/>
      <c r="P3" s="1023"/>
      <c r="Q3" s="1023"/>
      <c r="R3" s="1023"/>
      <c r="S3" s="1023"/>
      <c r="T3" s="1023"/>
      <c r="U3" s="1023"/>
      <c r="V3" s="1023"/>
      <c r="W3" s="1024"/>
    </row>
    <row r="4" spans="1:23" s="10" customFormat="1" ht="17.25" customHeight="1">
      <c r="A4" s="448" t="s">
        <v>30</v>
      </c>
      <c r="B4" s="449" t="s">
        <v>8</v>
      </c>
      <c r="C4" s="449" t="s">
        <v>5</v>
      </c>
      <c r="D4" s="182" t="str">
        <f>'2022년예산서'!C6</f>
        <v>예산(A)</v>
      </c>
      <c r="E4" s="182" t="str">
        <f>'2022년예산서'!D6</f>
        <v>예산(B)</v>
      </c>
      <c r="F4" s="450" t="str">
        <f>'2022년예산서'!E6</f>
        <v>액 수(B-A)</v>
      </c>
      <c r="G4" s="450" t="s">
        <v>31</v>
      </c>
      <c r="H4" s="1025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7"/>
    </row>
    <row r="5" spans="1:23" s="10" customFormat="1" ht="21.75" customHeight="1">
      <c r="A5" s="487"/>
      <c r="B5" s="488" t="s">
        <v>32</v>
      </c>
      <c r="C5" s="489"/>
      <c r="D5" s="490">
        <f>SUM(D6,D11,D35,D61,D65,D73,D84)</f>
        <v>3425652000</v>
      </c>
      <c r="E5" s="490">
        <f>SUM(E6,E11,E35,E61,E65,E73,E84)</f>
        <v>3485796000</v>
      </c>
      <c r="F5" s="491">
        <f aca="true" t="shared" si="0" ref="F5:F75">E5-D5</f>
        <v>60144000</v>
      </c>
      <c r="G5" s="492">
        <f>E5/D5*100</f>
        <v>101.7556949742706</v>
      </c>
      <c r="H5" s="493" t="s">
        <v>176</v>
      </c>
      <c r="I5" s="736"/>
      <c r="J5" s="751"/>
      <c r="K5" s="736"/>
      <c r="L5" s="736"/>
      <c r="M5" s="494">
        <f>U5+W5</f>
        <v>3485796000</v>
      </c>
      <c r="N5" s="1030">
        <f>U5+W5</f>
        <v>3485796000</v>
      </c>
      <c r="O5" s="1030"/>
      <c r="P5" s="1030"/>
      <c r="Q5" s="1030"/>
      <c r="R5" s="1030"/>
      <c r="S5" s="1031"/>
      <c r="T5" s="495" t="s">
        <v>130</v>
      </c>
      <c r="U5" s="669">
        <f>U6+U11+U35+U61+U65+U73+U84</f>
        <v>1111532032</v>
      </c>
      <c r="V5" s="781" t="s">
        <v>131</v>
      </c>
      <c r="W5" s="496">
        <f>W6+W11+W35+W61+W65+W73+W84</f>
        <v>2374263968</v>
      </c>
    </row>
    <row r="6" spans="1:23" s="9" customFormat="1" ht="13.5" customHeight="1">
      <c r="A6" s="1028" t="s">
        <v>171</v>
      </c>
      <c r="B6" s="409"/>
      <c r="C6" s="409"/>
      <c r="D6" s="410">
        <f>D7</f>
        <v>39000000</v>
      </c>
      <c r="E6" s="410">
        <f>E7</f>
        <v>44400000</v>
      </c>
      <c r="F6" s="192">
        <f t="shared" si="0"/>
        <v>5400000</v>
      </c>
      <c r="G6" s="193">
        <v>0</v>
      </c>
      <c r="H6" s="486" t="s">
        <v>142</v>
      </c>
      <c r="I6" s="737"/>
      <c r="J6" s="752"/>
      <c r="K6" s="737"/>
      <c r="L6" s="737"/>
      <c r="M6" s="501">
        <f>M7</f>
        <v>44400000</v>
      </c>
      <c r="N6" s="497"/>
      <c r="O6" s="497"/>
      <c r="P6" s="497"/>
      <c r="Q6" s="497"/>
      <c r="R6" s="497"/>
      <c r="S6" s="497"/>
      <c r="T6" s="498" t="s">
        <v>130</v>
      </c>
      <c r="U6" s="499">
        <f>U7</f>
        <v>0</v>
      </c>
      <c r="V6" s="782" t="s">
        <v>131</v>
      </c>
      <c r="W6" s="500">
        <f>W7</f>
        <v>44400000</v>
      </c>
    </row>
    <row r="7" spans="1:23" s="9" customFormat="1" ht="13.5" customHeight="1">
      <c r="A7" s="1028"/>
      <c r="B7" s="235" t="s">
        <v>50</v>
      </c>
      <c r="C7" s="411"/>
      <c r="D7" s="441">
        <f>SUM(D8:D10)</f>
        <v>39000000</v>
      </c>
      <c r="E7" s="441">
        <f>SUM(E8:E10)</f>
        <v>44400000</v>
      </c>
      <c r="F7" s="202">
        <f t="shared" si="0"/>
        <v>5400000</v>
      </c>
      <c r="G7" s="203">
        <v>0</v>
      </c>
      <c r="H7" s="447" t="s">
        <v>133</v>
      </c>
      <c r="I7" s="205"/>
      <c r="J7" s="753"/>
      <c r="K7" s="205"/>
      <c r="L7" s="205"/>
      <c r="M7" s="457">
        <f>U7+W7</f>
        <v>44400000</v>
      </c>
      <c r="N7" s="457"/>
      <c r="O7" s="457"/>
      <c r="P7" s="457"/>
      <c r="Q7" s="457"/>
      <c r="R7" s="457"/>
      <c r="S7" s="457"/>
      <c r="T7" s="461" t="s">
        <v>130</v>
      </c>
      <c r="U7" s="470">
        <f>SUM(U8:U9)</f>
        <v>0</v>
      </c>
      <c r="V7" s="783" t="s">
        <v>131</v>
      </c>
      <c r="W7" s="478">
        <f>SUM(W8:W10)</f>
        <v>44400000</v>
      </c>
    </row>
    <row r="8" spans="1:23" s="9" customFormat="1" ht="12.75" customHeight="1">
      <c r="A8" s="189"/>
      <c r="B8" s="200"/>
      <c r="C8" s="239" t="s">
        <v>51</v>
      </c>
      <c r="D8" s="426">
        <v>0</v>
      </c>
      <c r="E8" s="426">
        <f>U8+W8</f>
        <v>0</v>
      </c>
      <c r="F8" s="241">
        <f t="shared" si="0"/>
        <v>0</v>
      </c>
      <c r="G8" s="203">
        <v>0</v>
      </c>
      <c r="H8" s="1006" t="s">
        <v>178</v>
      </c>
      <c r="I8" s="1007"/>
      <c r="J8" s="1007"/>
      <c r="K8" s="1007"/>
      <c r="L8" s="1007"/>
      <c r="M8" s="1007"/>
      <c r="N8" s="728"/>
      <c r="O8" s="728"/>
      <c r="P8" s="728"/>
      <c r="Q8" s="728"/>
      <c r="R8" s="728"/>
      <c r="S8" s="728"/>
      <c r="T8" s="462"/>
      <c r="U8" s="471"/>
      <c r="V8" s="784"/>
      <c r="W8" s="479">
        <v>0</v>
      </c>
    </row>
    <row r="9" spans="1:23" s="9" customFormat="1" ht="13.5" customHeight="1">
      <c r="A9" s="189"/>
      <c r="B9" s="200"/>
      <c r="C9" s="200"/>
      <c r="D9" s="417">
        <v>23040000</v>
      </c>
      <c r="E9" s="417">
        <f>W9</f>
        <v>23760000</v>
      </c>
      <c r="F9" s="222">
        <f t="shared" si="0"/>
        <v>720000</v>
      </c>
      <c r="G9" s="223"/>
      <c r="H9" s="1015" t="s">
        <v>499</v>
      </c>
      <c r="I9" s="1016"/>
      <c r="J9" s="1016"/>
      <c r="K9" s="1016"/>
      <c r="L9" s="1016"/>
      <c r="M9" s="1016"/>
      <c r="N9" s="1016"/>
      <c r="O9" s="1016"/>
      <c r="P9" s="1016"/>
      <c r="Q9" s="729"/>
      <c r="R9" s="729"/>
      <c r="S9" s="729"/>
      <c r="T9" s="465"/>
      <c r="U9" s="474"/>
      <c r="V9" s="785"/>
      <c r="W9" s="481">
        <v>23760000</v>
      </c>
    </row>
    <row r="10" spans="1:23" s="9" customFormat="1" ht="13.5" customHeight="1">
      <c r="A10" s="189"/>
      <c r="B10" s="279"/>
      <c r="C10" s="279"/>
      <c r="D10" s="414">
        <v>15960000</v>
      </c>
      <c r="E10" s="414">
        <f>W10</f>
        <v>20640000</v>
      </c>
      <c r="F10" s="192">
        <f t="shared" si="0"/>
        <v>4680000</v>
      </c>
      <c r="G10" s="193"/>
      <c r="H10" s="1032" t="s">
        <v>500</v>
      </c>
      <c r="I10" s="1033"/>
      <c r="J10" s="1033"/>
      <c r="K10" s="1033"/>
      <c r="L10" s="1033"/>
      <c r="M10" s="1033"/>
      <c r="N10" s="1033"/>
      <c r="O10" s="1033"/>
      <c r="P10" s="1033"/>
      <c r="Q10" s="734"/>
      <c r="R10" s="734"/>
      <c r="S10" s="735"/>
      <c r="T10" s="463"/>
      <c r="U10" s="472"/>
      <c r="V10" s="786"/>
      <c r="W10" s="480">
        <v>20640000</v>
      </c>
    </row>
    <row r="11" spans="1:23" s="9" customFormat="1" ht="13.5" customHeight="1">
      <c r="A11" s="415" t="s">
        <v>60</v>
      </c>
      <c r="B11" s="409"/>
      <c r="C11" s="409"/>
      <c r="D11" s="410">
        <f>D12</f>
        <v>1824065670</v>
      </c>
      <c r="E11" s="410">
        <f>E12</f>
        <v>1924065240</v>
      </c>
      <c r="F11" s="192">
        <f t="shared" si="0"/>
        <v>99999570</v>
      </c>
      <c r="G11" s="193">
        <f>E11/D11*100</f>
        <v>105.48223518728905</v>
      </c>
      <c r="H11" s="486" t="s">
        <v>393</v>
      </c>
      <c r="I11" s="738"/>
      <c r="J11" s="754"/>
      <c r="K11" s="738"/>
      <c r="L11" s="738"/>
      <c r="M11" s="497">
        <f>M12</f>
        <v>1924065240</v>
      </c>
      <c r="N11" s="497"/>
      <c r="O11" s="497"/>
      <c r="P11" s="497"/>
      <c r="Q11" s="497"/>
      <c r="R11" s="497"/>
      <c r="S11" s="497"/>
      <c r="T11" s="498" t="s">
        <v>130</v>
      </c>
      <c r="U11" s="499">
        <f>U12</f>
        <v>0</v>
      </c>
      <c r="V11" s="782" t="s">
        <v>131</v>
      </c>
      <c r="W11" s="500">
        <f>W12</f>
        <v>1924065240</v>
      </c>
    </row>
    <row r="12" spans="1:23" s="9" customFormat="1" ht="13.5" customHeight="1">
      <c r="A12" s="189"/>
      <c r="B12" s="235" t="s">
        <v>52</v>
      </c>
      <c r="C12" s="411"/>
      <c r="D12" s="412">
        <f>D13</f>
        <v>1824065670</v>
      </c>
      <c r="E12" s="412">
        <f>E13</f>
        <v>1924065240</v>
      </c>
      <c r="F12" s="253">
        <f t="shared" si="0"/>
        <v>99999570</v>
      </c>
      <c r="G12" s="238">
        <f>E12/D12*100</f>
        <v>105.48223518728905</v>
      </c>
      <c r="H12" s="205" t="s">
        <v>133</v>
      </c>
      <c r="I12" s="205"/>
      <c r="J12" s="753"/>
      <c r="K12" s="205"/>
      <c r="L12" s="205"/>
      <c r="M12" s="457">
        <f>U12+W12</f>
        <v>1924065240</v>
      </c>
      <c r="N12" s="457"/>
      <c r="O12" s="457"/>
      <c r="P12" s="457"/>
      <c r="Q12" s="457"/>
      <c r="R12" s="457"/>
      <c r="S12" s="457"/>
      <c r="T12" s="464" t="s">
        <v>130</v>
      </c>
      <c r="U12" s="473"/>
      <c r="V12" s="787" t="s">
        <v>131</v>
      </c>
      <c r="W12" s="469">
        <f>W13</f>
        <v>1924065240</v>
      </c>
    </row>
    <row r="13" spans="1:23" s="9" customFormat="1" ht="13.5" customHeight="1">
      <c r="A13" s="189"/>
      <c r="B13" s="200"/>
      <c r="C13" s="239" t="s">
        <v>53</v>
      </c>
      <c r="D13" s="413">
        <f>SUM(D14:D34)</f>
        <v>1824065670</v>
      </c>
      <c r="E13" s="413">
        <f>SUM(E14:E34)</f>
        <v>1924065240</v>
      </c>
      <c r="F13" s="198">
        <f t="shared" si="0"/>
        <v>99999570</v>
      </c>
      <c r="G13" s="203">
        <f>E13/D13*100</f>
        <v>105.48223518728905</v>
      </c>
      <c r="H13" s="998"/>
      <c r="I13" s="999"/>
      <c r="J13" s="999"/>
      <c r="K13" s="999"/>
      <c r="L13" s="999"/>
      <c r="M13" s="999"/>
      <c r="N13" s="654"/>
      <c r="O13" s="654"/>
      <c r="P13" s="654"/>
      <c r="Q13" s="654"/>
      <c r="R13" s="654"/>
      <c r="S13" s="654"/>
      <c r="T13" s="465"/>
      <c r="U13" s="543"/>
      <c r="V13" s="785"/>
      <c r="W13" s="821">
        <f>SUM(W14:W34)</f>
        <v>1924065240</v>
      </c>
    </row>
    <row r="14" spans="1:23" s="9" customFormat="1" ht="12" customHeight="1">
      <c r="A14" s="189"/>
      <c r="B14" s="200"/>
      <c r="C14" s="239"/>
      <c r="D14" s="413">
        <v>65270100</v>
      </c>
      <c r="E14" s="413">
        <f>U14+W14</f>
        <v>33670000</v>
      </c>
      <c r="F14" s="198">
        <f t="shared" si="0"/>
        <v>-31600100</v>
      </c>
      <c r="G14" s="199"/>
      <c r="H14" s="763" t="s">
        <v>482</v>
      </c>
      <c r="I14" s="745" t="s">
        <v>308</v>
      </c>
      <c r="J14" s="944">
        <v>0</v>
      </c>
      <c r="K14" s="836" t="s">
        <v>309</v>
      </c>
      <c r="L14" s="836">
        <v>0</v>
      </c>
      <c r="M14" s="836" t="s">
        <v>310</v>
      </c>
      <c r="N14" s="836" t="s">
        <v>311</v>
      </c>
      <c r="O14" s="836" t="s">
        <v>312</v>
      </c>
      <c r="P14" s="944">
        <v>3367000</v>
      </c>
      <c r="Q14" s="836" t="s">
        <v>313</v>
      </c>
      <c r="R14" s="836">
        <v>10</v>
      </c>
      <c r="S14" s="745" t="s">
        <v>314</v>
      </c>
      <c r="T14" s="465"/>
      <c r="U14" s="474"/>
      <c r="V14" s="785"/>
      <c r="W14" s="822">
        <f>ROUND((J14*L14)+(P14*R14),-1)</f>
        <v>33670000</v>
      </c>
    </row>
    <row r="15" spans="1:23" s="9" customFormat="1" ht="12" customHeight="1">
      <c r="A15" s="189"/>
      <c r="B15" s="200"/>
      <c r="C15" s="239"/>
      <c r="D15" s="413">
        <v>56508000</v>
      </c>
      <c r="E15" s="413">
        <f aca="true" t="shared" si="1" ref="E15:E27">U15+W15</f>
        <v>56508000</v>
      </c>
      <c r="F15" s="198">
        <f t="shared" si="0"/>
        <v>0</v>
      </c>
      <c r="G15" s="199"/>
      <c r="H15" s="763" t="s">
        <v>349</v>
      </c>
      <c r="I15" s="745" t="s">
        <v>312</v>
      </c>
      <c r="J15" s="944">
        <v>2344000</v>
      </c>
      <c r="K15" s="836" t="s">
        <v>309</v>
      </c>
      <c r="L15" s="836">
        <v>12</v>
      </c>
      <c r="M15" s="836" t="s">
        <v>310</v>
      </c>
      <c r="N15" s="836" t="s">
        <v>311</v>
      </c>
      <c r="O15" s="836" t="s">
        <v>312</v>
      </c>
      <c r="P15" s="945">
        <v>2365000</v>
      </c>
      <c r="Q15" s="836" t="s">
        <v>313</v>
      </c>
      <c r="R15" s="836">
        <v>12</v>
      </c>
      <c r="S15" s="745" t="s">
        <v>314</v>
      </c>
      <c r="T15" s="465"/>
      <c r="U15" s="474"/>
      <c r="V15" s="785"/>
      <c r="W15" s="822">
        <f aca="true" t="shared" si="2" ref="W15:W32">ROUND((J15*L15)+(P15*R15),-1)</f>
        <v>56508000</v>
      </c>
    </row>
    <row r="16" spans="1:23" s="9" customFormat="1" ht="12" customHeight="1">
      <c r="A16" s="189"/>
      <c r="B16" s="200"/>
      <c r="C16" s="239"/>
      <c r="D16" s="413">
        <v>254568000</v>
      </c>
      <c r="E16" s="413">
        <f>U16+W16</f>
        <v>254568000</v>
      </c>
      <c r="F16" s="198">
        <f t="shared" si="0"/>
        <v>0</v>
      </c>
      <c r="G16" s="223"/>
      <c r="H16" s="763" t="s">
        <v>320</v>
      </c>
      <c r="I16" s="745" t="s">
        <v>315</v>
      </c>
      <c r="J16" s="944">
        <v>20756000</v>
      </c>
      <c r="K16" s="836" t="s">
        <v>309</v>
      </c>
      <c r="L16" s="836">
        <v>12</v>
      </c>
      <c r="M16" s="836" t="s">
        <v>310</v>
      </c>
      <c r="N16" s="836" t="s">
        <v>311</v>
      </c>
      <c r="O16" s="836" t="s">
        <v>312</v>
      </c>
      <c r="P16" s="945">
        <v>458000</v>
      </c>
      <c r="Q16" s="836" t="s">
        <v>313</v>
      </c>
      <c r="R16" s="836">
        <v>12</v>
      </c>
      <c r="S16" s="745" t="s">
        <v>314</v>
      </c>
      <c r="T16" s="465"/>
      <c r="U16" s="474"/>
      <c r="V16" s="785"/>
      <c r="W16" s="822">
        <f t="shared" si="2"/>
        <v>254568000</v>
      </c>
    </row>
    <row r="17" spans="1:23" s="9" customFormat="1" ht="12" customHeight="1">
      <c r="A17" s="189"/>
      <c r="B17" s="200"/>
      <c r="C17" s="239"/>
      <c r="D17" s="413">
        <v>47388000</v>
      </c>
      <c r="E17" s="606">
        <f>W17</f>
        <v>47388000</v>
      </c>
      <c r="F17" s="198">
        <f t="shared" si="0"/>
        <v>0</v>
      </c>
      <c r="G17" s="597"/>
      <c r="H17" s="764" t="s">
        <v>348</v>
      </c>
      <c r="I17" s="746" t="s">
        <v>312</v>
      </c>
      <c r="J17" s="946">
        <v>2363000</v>
      </c>
      <c r="K17" s="836" t="s">
        <v>309</v>
      </c>
      <c r="L17" s="836">
        <v>12</v>
      </c>
      <c r="M17" s="836" t="s">
        <v>310</v>
      </c>
      <c r="N17" s="836" t="s">
        <v>311</v>
      </c>
      <c r="O17" s="836" t="s">
        <v>312</v>
      </c>
      <c r="P17" s="947">
        <v>1586000</v>
      </c>
      <c r="Q17" s="836" t="s">
        <v>313</v>
      </c>
      <c r="R17" s="836">
        <v>12</v>
      </c>
      <c r="S17" s="745" t="s">
        <v>314</v>
      </c>
      <c r="T17" s="597"/>
      <c r="U17" s="597"/>
      <c r="V17" s="788"/>
      <c r="W17" s="822">
        <f t="shared" si="2"/>
        <v>47388000</v>
      </c>
    </row>
    <row r="18" spans="1:23" s="9" customFormat="1" ht="12" customHeight="1">
      <c r="A18" s="189"/>
      <c r="B18" s="200"/>
      <c r="C18" s="239"/>
      <c r="D18" s="413">
        <v>5460000</v>
      </c>
      <c r="E18" s="413">
        <f t="shared" si="1"/>
        <v>5460000</v>
      </c>
      <c r="F18" s="198">
        <f t="shared" si="0"/>
        <v>0</v>
      </c>
      <c r="G18" s="199"/>
      <c r="H18" s="763" t="s">
        <v>435</v>
      </c>
      <c r="I18" s="745" t="s">
        <v>312</v>
      </c>
      <c r="J18" s="944">
        <v>0</v>
      </c>
      <c r="K18" s="836" t="s">
        <v>309</v>
      </c>
      <c r="L18" s="836">
        <v>12</v>
      </c>
      <c r="M18" s="836" t="s">
        <v>310</v>
      </c>
      <c r="N18" s="836" t="s">
        <v>311</v>
      </c>
      <c r="O18" s="836" t="s">
        <v>312</v>
      </c>
      <c r="P18" s="945">
        <v>455000</v>
      </c>
      <c r="Q18" s="836" t="s">
        <v>313</v>
      </c>
      <c r="R18" s="836">
        <v>12</v>
      </c>
      <c r="S18" s="745" t="s">
        <v>314</v>
      </c>
      <c r="T18" s="465"/>
      <c r="U18" s="474"/>
      <c r="V18" s="785"/>
      <c r="W18" s="822">
        <f t="shared" si="2"/>
        <v>5460000</v>
      </c>
    </row>
    <row r="19" spans="1:23" s="9" customFormat="1" ht="12" customHeight="1">
      <c r="A19" s="189"/>
      <c r="B19" s="200"/>
      <c r="C19" s="239"/>
      <c r="D19" s="413">
        <v>73248000</v>
      </c>
      <c r="E19" s="413">
        <f t="shared" si="1"/>
        <v>73248000</v>
      </c>
      <c r="F19" s="198">
        <f t="shared" si="0"/>
        <v>0</v>
      </c>
      <c r="G19" s="199"/>
      <c r="H19" s="763" t="s">
        <v>345</v>
      </c>
      <c r="I19" s="745" t="s">
        <v>316</v>
      </c>
      <c r="J19" s="944">
        <v>446000</v>
      </c>
      <c r="K19" s="836" t="s">
        <v>309</v>
      </c>
      <c r="L19" s="836">
        <v>12</v>
      </c>
      <c r="M19" s="836" t="s">
        <v>310</v>
      </c>
      <c r="N19" s="836" t="s">
        <v>311</v>
      </c>
      <c r="O19" s="836" t="s">
        <v>312</v>
      </c>
      <c r="P19" s="945">
        <v>5658000</v>
      </c>
      <c r="Q19" s="836" t="s">
        <v>313</v>
      </c>
      <c r="R19" s="836">
        <v>12</v>
      </c>
      <c r="S19" s="745" t="s">
        <v>314</v>
      </c>
      <c r="T19" s="465"/>
      <c r="U19" s="474"/>
      <c r="V19" s="785"/>
      <c r="W19" s="822">
        <f t="shared" si="2"/>
        <v>73248000</v>
      </c>
    </row>
    <row r="20" spans="1:23" s="9" customFormat="1" ht="12" customHeight="1">
      <c r="A20" s="189"/>
      <c r="B20" s="200"/>
      <c r="C20" s="239"/>
      <c r="D20" s="413">
        <v>106008000</v>
      </c>
      <c r="E20" s="413">
        <f t="shared" si="1"/>
        <v>106008000</v>
      </c>
      <c r="F20" s="198">
        <f t="shared" si="0"/>
        <v>0</v>
      </c>
      <c r="G20" s="199"/>
      <c r="H20" s="763" t="s">
        <v>346</v>
      </c>
      <c r="I20" s="745" t="s">
        <v>312</v>
      </c>
      <c r="J20" s="944">
        <v>8386000</v>
      </c>
      <c r="K20" s="836" t="s">
        <v>309</v>
      </c>
      <c r="L20" s="836">
        <v>12</v>
      </c>
      <c r="M20" s="836" t="s">
        <v>310</v>
      </c>
      <c r="N20" s="836" t="s">
        <v>311</v>
      </c>
      <c r="O20" s="836" t="s">
        <v>312</v>
      </c>
      <c r="P20" s="945">
        <v>448000</v>
      </c>
      <c r="Q20" s="836" t="s">
        <v>313</v>
      </c>
      <c r="R20" s="836">
        <v>12</v>
      </c>
      <c r="S20" s="823" t="s">
        <v>314</v>
      </c>
      <c r="T20" s="797"/>
      <c r="U20" s="687"/>
      <c r="V20" s="798"/>
      <c r="W20" s="822">
        <f t="shared" si="2"/>
        <v>106008000</v>
      </c>
    </row>
    <row r="21" spans="1:23" s="9" customFormat="1" ht="12" customHeight="1">
      <c r="A21" s="189"/>
      <c r="B21" s="200"/>
      <c r="C21" s="239"/>
      <c r="D21" s="413">
        <v>24816000</v>
      </c>
      <c r="E21" s="413">
        <f>U21+W21</f>
        <v>24816000</v>
      </c>
      <c r="F21" s="198">
        <f t="shared" si="0"/>
        <v>0</v>
      </c>
      <c r="G21" s="199"/>
      <c r="H21" s="748" t="s">
        <v>322</v>
      </c>
      <c r="I21" s="747" t="s">
        <v>317</v>
      </c>
      <c r="J21" s="944">
        <v>238000</v>
      </c>
      <c r="K21" s="836" t="s">
        <v>309</v>
      </c>
      <c r="L21" s="836">
        <v>12</v>
      </c>
      <c r="M21" s="836" t="s">
        <v>310</v>
      </c>
      <c r="N21" s="836" t="s">
        <v>311</v>
      </c>
      <c r="O21" s="836" t="s">
        <v>312</v>
      </c>
      <c r="P21" s="945">
        <v>1830000</v>
      </c>
      <c r="Q21" s="836" t="s">
        <v>313</v>
      </c>
      <c r="R21" s="836">
        <v>12</v>
      </c>
      <c r="S21" s="823" t="s">
        <v>314</v>
      </c>
      <c r="T21" s="797"/>
      <c r="U21" s="687"/>
      <c r="V21" s="798"/>
      <c r="W21" s="822">
        <f t="shared" si="2"/>
        <v>24816000</v>
      </c>
    </row>
    <row r="22" spans="1:23" s="9" customFormat="1" ht="12" customHeight="1">
      <c r="A22" s="189"/>
      <c r="B22" s="200"/>
      <c r="C22" s="239"/>
      <c r="D22" s="413">
        <v>86988000</v>
      </c>
      <c r="E22" s="413">
        <f>W22</f>
        <v>86988000</v>
      </c>
      <c r="F22" s="198">
        <f t="shared" si="0"/>
        <v>0</v>
      </c>
      <c r="G22" s="199"/>
      <c r="H22" s="748" t="s">
        <v>374</v>
      </c>
      <c r="I22" s="747" t="s">
        <v>312</v>
      </c>
      <c r="J22" s="944">
        <v>5812000</v>
      </c>
      <c r="K22" s="836" t="s">
        <v>309</v>
      </c>
      <c r="L22" s="836">
        <v>12</v>
      </c>
      <c r="M22" s="836" t="s">
        <v>310</v>
      </c>
      <c r="N22" s="836" t="s">
        <v>311</v>
      </c>
      <c r="O22" s="836" t="s">
        <v>312</v>
      </c>
      <c r="P22" s="945">
        <v>1437000</v>
      </c>
      <c r="Q22" s="836" t="s">
        <v>313</v>
      </c>
      <c r="R22" s="836">
        <v>12</v>
      </c>
      <c r="S22" s="823" t="s">
        <v>314</v>
      </c>
      <c r="T22" s="797"/>
      <c r="U22" s="687"/>
      <c r="V22" s="798"/>
      <c r="W22" s="822">
        <f t="shared" si="2"/>
        <v>86988000</v>
      </c>
    </row>
    <row r="23" spans="1:23" s="9" customFormat="1" ht="12" customHeight="1">
      <c r="A23" s="189"/>
      <c r="B23" s="200"/>
      <c r="C23" s="239"/>
      <c r="D23" s="413">
        <v>13380000</v>
      </c>
      <c r="E23" s="413">
        <f t="shared" si="1"/>
        <v>13380000</v>
      </c>
      <c r="F23" s="198">
        <f t="shared" si="0"/>
        <v>0</v>
      </c>
      <c r="G23" s="199"/>
      <c r="H23" s="748" t="s">
        <v>351</v>
      </c>
      <c r="I23" s="747" t="s">
        <v>312</v>
      </c>
      <c r="J23" s="944">
        <v>255000</v>
      </c>
      <c r="K23" s="836" t="s">
        <v>309</v>
      </c>
      <c r="L23" s="836">
        <v>12</v>
      </c>
      <c r="M23" s="836" t="s">
        <v>310</v>
      </c>
      <c r="N23" s="836" t="s">
        <v>311</v>
      </c>
      <c r="O23" s="836" t="s">
        <v>312</v>
      </c>
      <c r="P23" s="945">
        <v>860000</v>
      </c>
      <c r="Q23" s="836" t="s">
        <v>313</v>
      </c>
      <c r="R23" s="836">
        <v>12</v>
      </c>
      <c r="S23" s="823" t="s">
        <v>314</v>
      </c>
      <c r="T23" s="797"/>
      <c r="U23" s="687"/>
      <c r="V23" s="798"/>
      <c r="W23" s="822">
        <f t="shared" si="2"/>
        <v>13380000</v>
      </c>
    </row>
    <row r="24" spans="1:23" s="9" customFormat="1" ht="12" customHeight="1">
      <c r="A24" s="189"/>
      <c r="B24" s="200"/>
      <c r="C24" s="239"/>
      <c r="D24" s="413">
        <v>38112000</v>
      </c>
      <c r="E24" s="413">
        <f t="shared" si="1"/>
        <v>38112000</v>
      </c>
      <c r="F24" s="198">
        <f t="shared" si="0"/>
        <v>0</v>
      </c>
      <c r="G24" s="199"/>
      <c r="H24" s="748" t="s">
        <v>307</v>
      </c>
      <c r="I24" s="747" t="s">
        <v>312</v>
      </c>
      <c r="J24" s="944">
        <v>1746000</v>
      </c>
      <c r="K24" s="836" t="s">
        <v>309</v>
      </c>
      <c r="L24" s="836">
        <v>12</v>
      </c>
      <c r="M24" s="836" t="s">
        <v>310</v>
      </c>
      <c r="N24" s="836" t="s">
        <v>311</v>
      </c>
      <c r="O24" s="836" t="s">
        <v>312</v>
      </c>
      <c r="P24" s="945">
        <v>1430000</v>
      </c>
      <c r="Q24" s="836" t="s">
        <v>313</v>
      </c>
      <c r="R24" s="836">
        <v>12</v>
      </c>
      <c r="S24" s="823" t="s">
        <v>314</v>
      </c>
      <c r="T24" s="797"/>
      <c r="U24" s="687"/>
      <c r="V24" s="798"/>
      <c r="W24" s="822">
        <f t="shared" si="2"/>
        <v>38112000</v>
      </c>
    </row>
    <row r="25" spans="1:23" s="9" customFormat="1" ht="12" customHeight="1">
      <c r="A25" s="189"/>
      <c r="B25" s="200"/>
      <c r="C25" s="239"/>
      <c r="D25" s="413">
        <v>9396000</v>
      </c>
      <c r="E25" s="413">
        <f t="shared" si="1"/>
        <v>9396000</v>
      </c>
      <c r="F25" s="198">
        <f t="shared" si="0"/>
        <v>0</v>
      </c>
      <c r="G25" s="199"/>
      <c r="H25" s="748" t="s">
        <v>352</v>
      </c>
      <c r="I25" s="747" t="s">
        <v>312</v>
      </c>
      <c r="J25" s="944">
        <v>533000</v>
      </c>
      <c r="K25" s="836" t="s">
        <v>309</v>
      </c>
      <c r="L25" s="836">
        <v>12</v>
      </c>
      <c r="M25" s="836" t="s">
        <v>310</v>
      </c>
      <c r="N25" s="836" t="s">
        <v>311</v>
      </c>
      <c r="O25" s="836" t="s">
        <v>312</v>
      </c>
      <c r="P25" s="945">
        <v>1500000</v>
      </c>
      <c r="Q25" s="836" t="s">
        <v>313</v>
      </c>
      <c r="R25" s="836">
        <v>2</v>
      </c>
      <c r="S25" s="823" t="s">
        <v>314</v>
      </c>
      <c r="T25" s="797"/>
      <c r="U25" s="687"/>
      <c r="V25" s="798"/>
      <c r="W25" s="822">
        <f t="shared" si="2"/>
        <v>9396000</v>
      </c>
    </row>
    <row r="26" spans="1:23" s="9" customFormat="1" ht="12" customHeight="1">
      <c r="A26" s="189"/>
      <c r="B26" s="200"/>
      <c r="C26" s="239"/>
      <c r="D26" s="413">
        <v>100782720</v>
      </c>
      <c r="E26" s="413">
        <f t="shared" si="1"/>
        <v>100782720</v>
      </c>
      <c r="F26" s="198">
        <f t="shared" si="0"/>
        <v>0</v>
      </c>
      <c r="G26" s="199"/>
      <c r="H26" s="748" t="s">
        <v>375</v>
      </c>
      <c r="I26" s="747" t="s">
        <v>312</v>
      </c>
      <c r="J26" s="944">
        <v>4419560</v>
      </c>
      <c r="K26" s="836" t="s">
        <v>309</v>
      </c>
      <c r="L26" s="836">
        <v>12</v>
      </c>
      <c r="M26" s="836" t="s">
        <v>310</v>
      </c>
      <c r="N26" s="836" t="s">
        <v>311</v>
      </c>
      <c r="O26" s="836" t="s">
        <v>312</v>
      </c>
      <c r="P26" s="945">
        <v>3979000</v>
      </c>
      <c r="Q26" s="836" t="s">
        <v>313</v>
      </c>
      <c r="R26" s="836">
        <v>12</v>
      </c>
      <c r="S26" s="823" t="s">
        <v>314</v>
      </c>
      <c r="T26" s="797"/>
      <c r="U26" s="687"/>
      <c r="V26" s="798"/>
      <c r="W26" s="822">
        <f t="shared" si="2"/>
        <v>100782720</v>
      </c>
    </row>
    <row r="27" spans="1:23" s="9" customFormat="1" ht="12" customHeight="1">
      <c r="A27" s="189"/>
      <c r="B27" s="200"/>
      <c r="C27" s="239"/>
      <c r="D27" s="413">
        <v>41532000</v>
      </c>
      <c r="E27" s="413">
        <f t="shared" si="1"/>
        <v>41532000</v>
      </c>
      <c r="F27" s="198">
        <f t="shared" si="0"/>
        <v>0</v>
      </c>
      <c r="G27" s="199"/>
      <c r="H27" s="748" t="s">
        <v>344</v>
      </c>
      <c r="I27" s="747" t="s">
        <v>318</v>
      </c>
      <c r="J27" s="944">
        <v>1380000</v>
      </c>
      <c r="K27" s="836" t="s">
        <v>309</v>
      </c>
      <c r="L27" s="836">
        <v>12</v>
      </c>
      <c r="M27" s="836" t="s">
        <v>310</v>
      </c>
      <c r="N27" s="836" t="s">
        <v>311</v>
      </c>
      <c r="O27" s="836" t="s">
        <v>312</v>
      </c>
      <c r="P27" s="948">
        <v>2081000</v>
      </c>
      <c r="Q27" s="836" t="s">
        <v>313</v>
      </c>
      <c r="R27" s="836">
        <v>12</v>
      </c>
      <c r="S27" s="823" t="s">
        <v>314</v>
      </c>
      <c r="T27" s="797"/>
      <c r="U27" s="687"/>
      <c r="V27" s="798"/>
      <c r="W27" s="822">
        <f t="shared" si="2"/>
        <v>41532000</v>
      </c>
    </row>
    <row r="28" spans="1:23" s="9" customFormat="1" ht="12" customHeight="1">
      <c r="A28" s="189"/>
      <c r="B28" s="200"/>
      <c r="C28" s="239"/>
      <c r="D28" s="413">
        <v>158616000</v>
      </c>
      <c r="E28" s="413">
        <f aca="true" t="shared" si="3" ref="E28:E33">W28</f>
        <v>158616000</v>
      </c>
      <c r="F28" s="198">
        <f t="shared" si="0"/>
        <v>0</v>
      </c>
      <c r="G28" s="199"/>
      <c r="H28" s="748" t="s">
        <v>347</v>
      </c>
      <c r="I28" s="747" t="s">
        <v>312</v>
      </c>
      <c r="J28" s="944">
        <v>13218000</v>
      </c>
      <c r="K28" s="836" t="s">
        <v>309</v>
      </c>
      <c r="L28" s="836">
        <v>12</v>
      </c>
      <c r="M28" s="836" t="s">
        <v>310</v>
      </c>
      <c r="N28" s="836" t="s">
        <v>311</v>
      </c>
      <c r="O28" s="836" t="s">
        <v>312</v>
      </c>
      <c r="P28" s="1029">
        <v>0</v>
      </c>
      <c r="Q28" s="1029"/>
      <c r="R28" s="1029"/>
      <c r="S28" s="823" t="s">
        <v>314</v>
      </c>
      <c r="T28" s="797"/>
      <c r="U28" s="687"/>
      <c r="V28" s="798"/>
      <c r="W28" s="822">
        <f t="shared" si="2"/>
        <v>158616000</v>
      </c>
    </row>
    <row r="29" spans="1:23" s="9" customFormat="1" ht="12" customHeight="1">
      <c r="A29" s="189"/>
      <c r="B29" s="200"/>
      <c r="C29" s="239"/>
      <c r="D29" s="413">
        <v>240660000</v>
      </c>
      <c r="E29" s="413">
        <f t="shared" si="3"/>
        <v>240660000</v>
      </c>
      <c r="F29" s="198">
        <f t="shared" si="0"/>
        <v>0</v>
      </c>
      <c r="G29" s="199"/>
      <c r="H29" s="748" t="s">
        <v>323</v>
      </c>
      <c r="I29" s="747" t="s">
        <v>312</v>
      </c>
      <c r="J29" s="944">
        <v>12971000</v>
      </c>
      <c r="K29" s="836" t="s">
        <v>309</v>
      </c>
      <c r="L29" s="836">
        <v>12</v>
      </c>
      <c r="M29" s="836" t="s">
        <v>310</v>
      </c>
      <c r="N29" s="836" t="s">
        <v>311</v>
      </c>
      <c r="O29" s="836" t="s">
        <v>312</v>
      </c>
      <c r="P29" s="948">
        <v>7084000</v>
      </c>
      <c r="Q29" s="836" t="s">
        <v>313</v>
      </c>
      <c r="R29" s="836">
        <v>12</v>
      </c>
      <c r="S29" s="823" t="s">
        <v>314</v>
      </c>
      <c r="T29" s="797"/>
      <c r="U29" s="687"/>
      <c r="V29" s="798"/>
      <c r="W29" s="822">
        <f t="shared" si="2"/>
        <v>240660000</v>
      </c>
    </row>
    <row r="30" spans="1:23" s="9" customFormat="1" ht="12" customHeight="1">
      <c r="A30" s="189"/>
      <c r="B30" s="200"/>
      <c r="C30" s="239"/>
      <c r="D30" s="413">
        <v>27636000</v>
      </c>
      <c r="E30" s="413">
        <f t="shared" si="3"/>
        <v>27636000</v>
      </c>
      <c r="F30" s="198">
        <f t="shared" si="0"/>
        <v>0</v>
      </c>
      <c r="G30" s="199"/>
      <c r="H30" s="748" t="s">
        <v>343</v>
      </c>
      <c r="I30" s="747" t="s">
        <v>312</v>
      </c>
      <c r="J30" s="944">
        <v>977000</v>
      </c>
      <c r="K30" s="836" t="s">
        <v>309</v>
      </c>
      <c r="L30" s="836">
        <v>12</v>
      </c>
      <c r="M30" s="836" t="s">
        <v>310</v>
      </c>
      <c r="N30" s="836" t="s">
        <v>311</v>
      </c>
      <c r="O30" s="836" t="s">
        <v>312</v>
      </c>
      <c r="P30" s="945">
        <v>1326000</v>
      </c>
      <c r="Q30" s="836" t="s">
        <v>313</v>
      </c>
      <c r="R30" s="836">
        <v>12</v>
      </c>
      <c r="S30" s="823" t="s">
        <v>314</v>
      </c>
      <c r="T30" s="797"/>
      <c r="U30" s="687"/>
      <c r="V30" s="798"/>
      <c r="W30" s="822">
        <f t="shared" si="2"/>
        <v>27636000</v>
      </c>
    </row>
    <row r="31" spans="1:23" s="9" customFormat="1" ht="12" customHeight="1">
      <c r="A31" s="189"/>
      <c r="B31" s="200"/>
      <c r="C31" s="239"/>
      <c r="D31" s="413">
        <v>244140000</v>
      </c>
      <c r="E31" s="413">
        <f t="shared" si="3"/>
        <v>244140000</v>
      </c>
      <c r="F31" s="198">
        <f t="shared" si="0"/>
        <v>0</v>
      </c>
      <c r="G31" s="199"/>
      <c r="H31" s="748" t="s">
        <v>321</v>
      </c>
      <c r="I31" s="749" t="s">
        <v>315</v>
      </c>
      <c r="J31" s="944">
        <v>18962000</v>
      </c>
      <c r="K31" s="836" t="s">
        <v>309</v>
      </c>
      <c r="L31" s="836">
        <v>12</v>
      </c>
      <c r="M31" s="836" t="s">
        <v>310</v>
      </c>
      <c r="N31" s="836" t="s">
        <v>311</v>
      </c>
      <c r="O31" s="836" t="s">
        <v>308</v>
      </c>
      <c r="P31" s="945">
        <v>1383000</v>
      </c>
      <c r="Q31" s="836" t="s">
        <v>313</v>
      </c>
      <c r="R31" s="836">
        <v>12</v>
      </c>
      <c r="S31" s="745" t="s">
        <v>314</v>
      </c>
      <c r="T31" s="465"/>
      <c r="U31" s="474"/>
      <c r="V31" s="785"/>
      <c r="W31" s="822">
        <f t="shared" si="2"/>
        <v>244140000</v>
      </c>
    </row>
    <row r="32" spans="1:23" s="9" customFormat="1" ht="12" customHeight="1">
      <c r="A32" s="189"/>
      <c r="B32" s="200"/>
      <c r="C32" s="239"/>
      <c r="D32" s="413">
        <v>109320000</v>
      </c>
      <c r="E32" s="413">
        <f t="shared" si="3"/>
        <v>109320000</v>
      </c>
      <c r="F32" s="198">
        <f t="shared" si="0"/>
        <v>0</v>
      </c>
      <c r="G32" s="199"/>
      <c r="H32" s="748" t="s">
        <v>483</v>
      </c>
      <c r="I32" s="747" t="s">
        <v>316</v>
      </c>
      <c r="J32" s="944">
        <v>1704000</v>
      </c>
      <c r="K32" s="836" t="s">
        <v>309</v>
      </c>
      <c r="L32" s="836">
        <v>10</v>
      </c>
      <c r="M32" s="836" t="s">
        <v>310</v>
      </c>
      <c r="N32" s="836" t="s">
        <v>311</v>
      </c>
      <c r="O32" s="836" t="s">
        <v>312</v>
      </c>
      <c r="P32" s="945">
        <v>7690000</v>
      </c>
      <c r="Q32" s="836" t="s">
        <v>313</v>
      </c>
      <c r="R32" s="836">
        <v>12</v>
      </c>
      <c r="S32" s="745" t="s">
        <v>314</v>
      </c>
      <c r="T32" s="465"/>
      <c r="U32" s="474"/>
      <c r="V32" s="785"/>
      <c r="W32" s="822">
        <f t="shared" si="2"/>
        <v>109320000</v>
      </c>
    </row>
    <row r="33" spans="1:23" s="9" customFormat="1" ht="12" customHeight="1">
      <c r="A33" s="189"/>
      <c r="B33" s="200"/>
      <c r="C33" s="239"/>
      <c r="D33" s="413">
        <v>64560000</v>
      </c>
      <c r="E33" s="413">
        <f t="shared" si="3"/>
        <v>64560000</v>
      </c>
      <c r="F33" s="198">
        <f t="shared" si="0"/>
        <v>0</v>
      </c>
      <c r="G33" s="199"/>
      <c r="H33" s="748" t="s">
        <v>350</v>
      </c>
      <c r="I33" s="747" t="s">
        <v>319</v>
      </c>
      <c r="J33" s="944">
        <v>1800000</v>
      </c>
      <c r="K33" s="836" t="s">
        <v>309</v>
      </c>
      <c r="L33" s="836">
        <v>12</v>
      </c>
      <c r="M33" s="836" t="s">
        <v>310</v>
      </c>
      <c r="N33" s="836" t="s">
        <v>311</v>
      </c>
      <c r="O33" s="836" t="s">
        <v>312</v>
      </c>
      <c r="P33" s="945">
        <v>3580000</v>
      </c>
      <c r="Q33" s="836" t="s">
        <v>313</v>
      </c>
      <c r="R33" s="836">
        <v>12</v>
      </c>
      <c r="S33" s="745" t="s">
        <v>314</v>
      </c>
      <c r="T33" s="465"/>
      <c r="U33" s="474"/>
      <c r="V33" s="785"/>
      <c r="W33" s="822">
        <f>ROUND((J33*L33)+(P33*R33),-1)</f>
        <v>64560000</v>
      </c>
    </row>
    <row r="34" spans="1:23" s="9" customFormat="1" ht="12" customHeight="1">
      <c r="A34" s="189"/>
      <c r="B34" s="200"/>
      <c r="C34" s="239"/>
      <c r="D34" s="413">
        <v>55676850</v>
      </c>
      <c r="E34" s="413">
        <f>W34</f>
        <v>187276520</v>
      </c>
      <c r="F34" s="198">
        <f t="shared" si="0"/>
        <v>131599670</v>
      </c>
      <c r="G34" s="199"/>
      <c r="H34" s="762" t="s">
        <v>484</v>
      </c>
      <c r="I34" s="747" t="s">
        <v>308</v>
      </c>
      <c r="J34" s="944">
        <v>1226000</v>
      </c>
      <c r="K34" s="836" t="s">
        <v>309</v>
      </c>
      <c r="L34" s="836">
        <v>12</v>
      </c>
      <c r="M34" s="836" t="s">
        <v>310</v>
      </c>
      <c r="N34" s="836" t="s">
        <v>311</v>
      </c>
      <c r="O34" s="836" t="s">
        <v>308</v>
      </c>
      <c r="P34" s="1044">
        <v>172564520</v>
      </c>
      <c r="Q34" s="1044"/>
      <c r="R34" s="1044"/>
      <c r="S34" s="745" t="s">
        <v>310</v>
      </c>
      <c r="T34" s="465"/>
      <c r="U34" s="474"/>
      <c r="V34" s="785"/>
      <c r="W34" s="822">
        <f>ROUND((J34*L34),-1)+P34</f>
        <v>187276520</v>
      </c>
    </row>
    <row r="35" spans="1:23" s="9" customFormat="1" ht="13.5" customHeight="1">
      <c r="A35" s="548" t="s">
        <v>61</v>
      </c>
      <c r="B35" s="251"/>
      <c r="C35" s="411"/>
      <c r="D35" s="412">
        <f>SUM(D36,D57)</f>
        <v>1103137970</v>
      </c>
      <c r="E35" s="412">
        <f>SUM(E36,E57)</f>
        <v>1110020000</v>
      </c>
      <c r="F35" s="253">
        <f t="shared" si="0"/>
        <v>6882030</v>
      </c>
      <c r="G35" s="238">
        <f>E35/D35*100</f>
        <v>100.62385940717824</v>
      </c>
      <c r="H35" s="454" t="s">
        <v>142</v>
      </c>
      <c r="I35" s="739"/>
      <c r="J35" s="755"/>
      <c r="K35" s="739"/>
      <c r="L35" s="739"/>
      <c r="M35" s="502">
        <f>U35+W35</f>
        <v>1110020000</v>
      </c>
      <c r="N35" s="502"/>
      <c r="O35" s="502"/>
      <c r="P35" s="502"/>
      <c r="Q35" s="502"/>
      <c r="R35" s="502"/>
      <c r="S35" s="502"/>
      <c r="T35" s="503" t="s">
        <v>130</v>
      </c>
      <c r="U35" s="673">
        <f>U36+U57</f>
        <v>1109900000</v>
      </c>
      <c r="V35" s="789" t="s">
        <v>131</v>
      </c>
      <c r="W35" s="504">
        <f>W36+W57</f>
        <v>120000</v>
      </c>
    </row>
    <row r="36" spans="1:23" s="9" customFormat="1" ht="13.5" customHeight="1">
      <c r="A36" s="419"/>
      <c r="B36" s="1036" t="s">
        <v>62</v>
      </c>
      <c r="C36" s="411"/>
      <c r="D36" s="412">
        <f>D37+D44+D48</f>
        <v>1103077970</v>
      </c>
      <c r="E36" s="412">
        <f>E37+E44+E48</f>
        <v>1109900000</v>
      </c>
      <c r="F36" s="253">
        <f>E36-D36</f>
        <v>6822030</v>
      </c>
      <c r="G36" s="238">
        <f>E36/D36*100</f>
        <v>100.61845401553981</v>
      </c>
      <c r="H36" s="205" t="s">
        <v>133</v>
      </c>
      <c r="I36" s="205"/>
      <c r="J36" s="753"/>
      <c r="K36" s="205"/>
      <c r="L36" s="205"/>
      <c r="M36" s="457">
        <f>U36+W36</f>
        <v>1109900000</v>
      </c>
      <c r="N36" s="457"/>
      <c r="O36" s="457"/>
      <c r="P36" s="457"/>
      <c r="Q36" s="457"/>
      <c r="R36" s="457"/>
      <c r="S36" s="457"/>
      <c r="T36" s="461" t="s">
        <v>130</v>
      </c>
      <c r="U36" s="674">
        <f>SUM(U37+U44+U48)</f>
        <v>1109900000</v>
      </c>
      <c r="V36" s="783" t="s">
        <v>131</v>
      </c>
      <c r="W36" s="482">
        <f>SUM(W38:W51)</f>
        <v>0</v>
      </c>
    </row>
    <row r="37" spans="1:23" s="9" customFormat="1" ht="13.5" customHeight="1">
      <c r="A37" s="419"/>
      <c r="B37" s="1037"/>
      <c r="C37" s="239" t="s">
        <v>112</v>
      </c>
      <c r="D37" s="416">
        <f>SUM(D38:D43)</f>
        <v>1042248110</v>
      </c>
      <c r="E37" s="416">
        <f>U37</f>
        <v>1090100000</v>
      </c>
      <c r="F37" s="675">
        <f t="shared" si="0"/>
        <v>47851890</v>
      </c>
      <c r="G37" s="199"/>
      <c r="H37" s="1038" t="s">
        <v>184</v>
      </c>
      <c r="I37" s="1039"/>
      <c r="J37" s="1039"/>
      <c r="K37" s="1039"/>
      <c r="L37" s="1039"/>
      <c r="M37" s="1039"/>
      <c r="N37" s="726"/>
      <c r="O37" s="726"/>
      <c r="P37" s="726"/>
      <c r="Q37" s="726"/>
      <c r="R37" s="726"/>
      <c r="S37" s="726"/>
      <c r="T37" s="465"/>
      <c r="U37" s="672">
        <f>SUM(U38:U43)</f>
        <v>1090100000</v>
      </c>
      <c r="V37" s="785"/>
      <c r="W37" s="481"/>
    </row>
    <row r="38" spans="1:23" s="9" customFormat="1" ht="13.5" customHeight="1">
      <c r="A38" s="419"/>
      <c r="B38" s="1037"/>
      <c r="C38" s="460" t="s">
        <v>113</v>
      </c>
      <c r="D38" s="413">
        <v>892349000</v>
      </c>
      <c r="E38" s="413">
        <f>U38+W38</f>
        <v>935760000</v>
      </c>
      <c r="F38" s="222">
        <f aca="true" t="shared" si="4" ref="F38:F43">E38-D38</f>
        <v>43411000</v>
      </c>
      <c r="G38" s="199">
        <f>E38/D38*100</f>
        <v>104.86480065534897</v>
      </c>
      <c r="H38" s="981" t="s">
        <v>394</v>
      </c>
      <c r="I38" s="979"/>
      <c r="J38" s="979"/>
      <c r="K38" s="901"/>
      <c r="L38" s="979"/>
      <c r="M38" s="979"/>
      <c r="N38" s="979"/>
      <c r="O38" s="979"/>
      <c r="P38" s="979"/>
      <c r="Q38" s="979"/>
      <c r="R38" s="979"/>
      <c r="S38" s="980"/>
      <c r="T38" s="465"/>
      <c r="U38" s="474">
        <v>935760000</v>
      </c>
      <c r="V38" s="785"/>
      <c r="W38" s="481"/>
    </row>
    <row r="39" spans="1:23" s="9" customFormat="1" ht="13.5" customHeight="1">
      <c r="A39" s="419"/>
      <c r="B39" s="1037"/>
      <c r="C39" s="239" t="s">
        <v>114</v>
      </c>
      <c r="D39" s="413">
        <v>98414800</v>
      </c>
      <c r="E39" s="413">
        <f>U39+W39</f>
        <v>96822000</v>
      </c>
      <c r="F39" s="222">
        <f t="shared" si="4"/>
        <v>-1592800</v>
      </c>
      <c r="G39" s="199"/>
      <c r="H39" s="1040" t="s">
        <v>501</v>
      </c>
      <c r="I39" s="1041"/>
      <c r="J39" s="1041"/>
      <c r="K39" s="1041"/>
      <c r="L39" s="1041"/>
      <c r="M39" s="1041"/>
      <c r="N39" s="1041"/>
      <c r="O39" s="1041"/>
      <c r="P39" s="1041"/>
      <c r="Q39" s="726"/>
      <c r="R39" s="726" t="s">
        <v>395</v>
      </c>
      <c r="S39" s="726"/>
      <c r="T39" s="465"/>
      <c r="U39" s="474">
        <v>96822000</v>
      </c>
      <c r="V39" s="785"/>
      <c r="W39" s="481"/>
    </row>
    <row r="40" spans="1:23" s="9" customFormat="1" ht="13.5" customHeight="1">
      <c r="A40" s="419"/>
      <c r="B40" s="1037"/>
      <c r="C40" s="239"/>
      <c r="D40" s="413">
        <v>19779000</v>
      </c>
      <c r="E40" s="413">
        <f>U40</f>
        <v>23218000</v>
      </c>
      <c r="F40" s="222">
        <f t="shared" si="4"/>
        <v>3439000</v>
      </c>
      <c r="G40" s="199"/>
      <c r="H40" s="1003" t="s">
        <v>493</v>
      </c>
      <c r="I40" s="1004"/>
      <c r="J40" s="1004"/>
      <c r="K40" s="1004"/>
      <c r="L40" s="1004"/>
      <c r="M40" s="1004"/>
      <c r="N40" s="1004"/>
      <c r="O40" s="1004"/>
      <c r="P40" s="1004"/>
      <c r="Q40" s="1004"/>
      <c r="R40" s="1004"/>
      <c r="S40" s="1005"/>
      <c r="T40" s="797"/>
      <c r="U40" s="687">
        <v>23218000</v>
      </c>
      <c r="V40" s="785"/>
      <c r="W40" s="481"/>
    </row>
    <row r="41" spans="1:23" s="9" customFormat="1" ht="15.75" customHeight="1">
      <c r="A41" s="419"/>
      <c r="B41" s="1037"/>
      <c r="C41" s="239" t="s">
        <v>172</v>
      </c>
      <c r="D41" s="413">
        <v>9591000</v>
      </c>
      <c r="E41" s="413">
        <f>U41+W41</f>
        <v>0</v>
      </c>
      <c r="F41" s="222">
        <f t="shared" si="4"/>
        <v>-9591000</v>
      </c>
      <c r="G41" s="199"/>
      <c r="H41" s="1045" t="s">
        <v>494</v>
      </c>
      <c r="I41" s="1046"/>
      <c r="J41" s="1046"/>
      <c r="K41" s="1046"/>
      <c r="L41" s="1046"/>
      <c r="M41" s="1046"/>
      <c r="N41" s="1046"/>
      <c r="O41" s="1046"/>
      <c r="P41" s="959"/>
      <c r="Q41" s="960"/>
      <c r="R41" s="960"/>
      <c r="S41" s="960"/>
      <c r="T41" s="797"/>
      <c r="U41" s="961">
        <v>0</v>
      </c>
      <c r="V41" s="785"/>
      <c r="W41" s="481"/>
    </row>
    <row r="42" spans="1:23" s="9" customFormat="1" ht="13.5" customHeight="1">
      <c r="A42" s="419"/>
      <c r="B42" s="1037"/>
      <c r="C42" s="239" t="s">
        <v>224</v>
      </c>
      <c r="D42" s="413">
        <v>16614310</v>
      </c>
      <c r="E42" s="413">
        <f>U42+W42</f>
        <v>0</v>
      </c>
      <c r="F42" s="222">
        <f t="shared" si="4"/>
        <v>-16614310</v>
      </c>
      <c r="G42" s="199"/>
      <c r="H42" s="1042" t="s">
        <v>495</v>
      </c>
      <c r="I42" s="1043"/>
      <c r="J42" s="1043"/>
      <c r="K42" s="1043"/>
      <c r="L42" s="1043"/>
      <c r="M42" s="1043"/>
      <c r="N42" s="942"/>
      <c r="O42" s="942" t="s">
        <v>388</v>
      </c>
      <c r="P42" s="962" t="s">
        <v>388</v>
      </c>
      <c r="Q42" s="942" t="s">
        <v>388</v>
      </c>
      <c r="R42" s="942" t="s">
        <v>496</v>
      </c>
      <c r="S42" s="943" t="s">
        <v>497</v>
      </c>
      <c r="T42" s="797"/>
      <c r="U42" s="687">
        <v>0</v>
      </c>
      <c r="V42" s="785"/>
      <c r="W42" s="481"/>
    </row>
    <row r="43" spans="1:23" s="9" customFormat="1" ht="19.5" customHeight="1">
      <c r="A43" s="419"/>
      <c r="B43" s="1037"/>
      <c r="C43" s="297" t="s">
        <v>405</v>
      </c>
      <c r="D43" s="793">
        <v>5500000</v>
      </c>
      <c r="E43" s="794">
        <f>U43</f>
        <v>34300000</v>
      </c>
      <c r="F43" s="795">
        <f t="shared" si="4"/>
        <v>28800000</v>
      </c>
      <c r="G43" s="796">
        <v>0</v>
      </c>
      <c r="H43" s="1034" t="s">
        <v>481</v>
      </c>
      <c r="I43" s="1035"/>
      <c r="J43" s="1035"/>
      <c r="K43" s="1035"/>
      <c r="L43" s="1035"/>
      <c r="M43" s="1035"/>
      <c r="N43" s="1035"/>
      <c r="O43" s="1035"/>
      <c r="P43" s="1035"/>
      <c r="Q43" s="963"/>
      <c r="R43" s="963"/>
      <c r="S43" s="963"/>
      <c r="T43" s="797" t="s">
        <v>129</v>
      </c>
      <c r="U43" s="687">
        <v>34300000</v>
      </c>
      <c r="V43" s="798" t="s">
        <v>129</v>
      </c>
      <c r="W43" s="481">
        <v>0</v>
      </c>
    </row>
    <row r="44" spans="1:23" s="9" customFormat="1" ht="20.25" customHeight="1">
      <c r="A44" s="419"/>
      <c r="B44" s="1037"/>
      <c r="C44" s="200" t="s">
        <v>406</v>
      </c>
      <c r="D44" s="667">
        <f>SUM(D45:D47)</f>
        <v>25440000</v>
      </c>
      <c r="E44" s="876">
        <f>SUM(E45:E47)</f>
        <v>19800000</v>
      </c>
      <c r="F44" s="869">
        <f>E44-D44</f>
        <v>-5640000</v>
      </c>
      <c r="G44" s="199"/>
      <c r="H44" s="994" t="s">
        <v>372</v>
      </c>
      <c r="I44" s="995"/>
      <c r="J44" s="995"/>
      <c r="K44" s="995"/>
      <c r="L44" s="995"/>
      <c r="M44" s="995"/>
      <c r="N44" s="995"/>
      <c r="O44" s="995"/>
      <c r="P44" s="995"/>
      <c r="Q44" s="686"/>
      <c r="R44" s="686"/>
      <c r="S44" s="799"/>
      <c r="T44" s="593"/>
      <c r="U44" s="801">
        <f>SUM(U45:U47)</f>
        <v>19800000</v>
      </c>
      <c r="V44" s="785"/>
      <c r="W44" s="481"/>
    </row>
    <row r="45" spans="1:23" s="9" customFormat="1" ht="15" customHeight="1">
      <c r="A45" s="419"/>
      <c r="B45" s="1037"/>
      <c r="C45" s="200"/>
      <c r="D45" s="417">
        <v>3600000</v>
      </c>
      <c r="E45" s="413">
        <f aca="true" t="shared" si="5" ref="E45:E51">U45</f>
        <v>4320000</v>
      </c>
      <c r="F45" s="198">
        <f t="shared" si="0"/>
        <v>720000</v>
      </c>
      <c r="G45" s="199"/>
      <c r="H45" s="215" t="s">
        <v>328</v>
      </c>
      <c r="I45" s="686" t="s">
        <v>325</v>
      </c>
      <c r="J45" s="800">
        <v>40000</v>
      </c>
      <c r="K45" s="686" t="s">
        <v>309</v>
      </c>
      <c r="L45" s="686">
        <v>9</v>
      </c>
      <c r="M45" s="686" t="s">
        <v>310</v>
      </c>
      <c r="N45" s="686" t="s">
        <v>309</v>
      </c>
      <c r="O45" s="686">
        <v>12</v>
      </c>
      <c r="P45" s="686">
        <v>12</v>
      </c>
      <c r="Q45" s="686"/>
      <c r="R45" s="686"/>
      <c r="S45" s="799"/>
      <c r="T45" s="593"/>
      <c r="U45" s="594">
        <v>4320000</v>
      </c>
      <c r="V45" s="785"/>
      <c r="W45" s="481"/>
    </row>
    <row r="46" spans="1:23" s="9" customFormat="1" ht="15" customHeight="1">
      <c r="A46" s="419"/>
      <c r="B46" s="1037"/>
      <c r="C46" s="200"/>
      <c r="D46" s="417">
        <v>5040000</v>
      </c>
      <c r="E46" s="413">
        <f t="shared" si="5"/>
        <v>7560000</v>
      </c>
      <c r="F46" s="198">
        <f t="shared" si="0"/>
        <v>2520000</v>
      </c>
      <c r="G46" s="199"/>
      <c r="H46" s="215" t="s">
        <v>329</v>
      </c>
      <c r="I46" s="686" t="s">
        <v>308</v>
      </c>
      <c r="J46" s="800">
        <v>30000</v>
      </c>
      <c r="K46" s="686" t="s">
        <v>309</v>
      </c>
      <c r="L46" s="686">
        <v>21</v>
      </c>
      <c r="M46" s="686" t="s">
        <v>310</v>
      </c>
      <c r="N46" s="686" t="s">
        <v>309</v>
      </c>
      <c r="O46" s="686"/>
      <c r="P46" s="686">
        <v>12</v>
      </c>
      <c r="Q46" s="686"/>
      <c r="R46" s="686"/>
      <c r="S46" s="799"/>
      <c r="T46" s="593"/>
      <c r="U46" s="594">
        <v>7560000</v>
      </c>
      <c r="V46" s="785"/>
      <c r="W46" s="481"/>
    </row>
    <row r="47" spans="1:23" s="9" customFormat="1" ht="15" customHeight="1">
      <c r="A47" s="419"/>
      <c r="B47" s="1037"/>
      <c r="C47" s="200"/>
      <c r="D47" s="417">
        <v>16800000</v>
      </c>
      <c r="E47" s="413">
        <f t="shared" si="5"/>
        <v>7920000</v>
      </c>
      <c r="F47" s="198">
        <f t="shared" si="0"/>
        <v>-8880000</v>
      </c>
      <c r="G47" s="199"/>
      <c r="H47" s="215" t="s">
        <v>330</v>
      </c>
      <c r="I47" s="686" t="s">
        <v>327</v>
      </c>
      <c r="J47" s="800">
        <v>20000</v>
      </c>
      <c r="K47" s="686" t="s">
        <v>309</v>
      </c>
      <c r="L47" s="686">
        <v>33</v>
      </c>
      <c r="M47" s="686" t="s">
        <v>326</v>
      </c>
      <c r="N47" s="686" t="s">
        <v>309</v>
      </c>
      <c r="O47" s="686"/>
      <c r="P47" s="686">
        <v>12</v>
      </c>
      <c r="Q47" s="686"/>
      <c r="R47" s="686"/>
      <c r="S47" s="799"/>
      <c r="T47" s="593"/>
      <c r="U47" s="594">
        <v>7920000</v>
      </c>
      <c r="V47" s="785"/>
      <c r="W47" s="481"/>
    </row>
    <row r="48" spans="1:23" s="9" customFormat="1" ht="15" customHeight="1">
      <c r="A48" s="419"/>
      <c r="B48" s="1037"/>
      <c r="C48" s="200" t="s">
        <v>174</v>
      </c>
      <c r="D48" s="667">
        <f>SUM(D49:D56)</f>
        <v>35389860</v>
      </c>
      <c r="E48" s="668">
        <f>SUM(E49:E56)</f>
        <v>0</v>
      </c>
      <c r="F48" s="676">
        <f>E48-D48</f>
        <v>-35389860</v>
      </c>
      <c r="G48" s="597"/>
      <c r="H48" s="994" t="s">
        <v>218</v>
      </c>
      <c r="I48" s="995"/>
      <c r="J48" s="995"/>
      <c r="K48" s="995"/>
      <c r="L48" s="995"/>
      <c r="M48" s="995"/>
      <c r="N48" s="686"/>
      <c r="O48" s="686"/>
      <c r="P48" s="686"/>
      <c r="Q48" s="686"/>
      <c r="R48" s="686"/>
      <c r="S48" s="799"/>
      <c r="T48" s="597"/>
      <c r="U48" s="671">
        <f>SUM(U49:U56)</f>
        <v>0</v>
      </c>
      <c r="V48" s="785"/>
      <c r="W48" s="481"/>
    </row>
    <row r="49" spans="1:23" s="9" customFormat="1" ht="15" customHeight="1">
      <c r="A49" s="419"/>
      <c r="B49" s="1037"/>
      <c r="C49" s="200"/>
      <c r="D49" s="793">
        <v>10000000</v>
      </c>
      <c r="E49" s="794">
        <f>U49</f>
        <v>0</v>
      </c>
      <c r="F49" s="838">
        <f t="shared" si="0"/>
        <v>-10000000</v>
      </c>
      <c r="G49" s="796"/>
      <c r="H49" s="994" t="s">
        <v>387</v>
      </c>
      <c r="I49" s="995"/>
      <c r="J49" s="995"/>
      <c r="K49" s="995"/>
      <c r="L49" s="995"/>
      <c r="M49" s="995"/>
      <c r="N49" s="995"/>
      <c r="O49" s="686"/>
      <c r="P49" s="686" t="s">
        <v>388</v>
      </c>
      <c r="Q49" s="686"/>
      <c r="R49" s="686"/>
      <c r="S49" s="799"/>
      <c r="T49" s="593"/>
      <c r="U49" s="594">
        <v>0</v>
      </c>
      <c r="V49" s="785"/>
      <c r="W49" s="481"/>
    </row>
    <row r="50" spans="1:23" s="9" customFormat="1" ht="15" customHeight="1">
      <c r="A50" s="419"/>
      <c r="B50" s="1037"/>
      <c r="C50" s="200"/>
      <c r="D50" s="793">
        <v>3600000</v>
      </c>
      <c r="E50" s="794">
        <f>U50</f>
        <v>0</v>
      </c>
      <c r="F50" s="838">
        <f t="shared" si="0"/>
        <v>-3600000</v>
      </c>
      <c r="G50" s="796"/>
      <c r="H50" s="994" t="s">
        <v>389</v>
      </c>
      <c r="I50" s="995"/>
      <c r="J50" s="995"/>
      <c r="K50" s="995"/>
      <c r="L50" s="995"/>
      <c r="M50" s="995"/>
      <c r="N50" s="995"/>
      <c r="O50" s="995"/>
      <c r="P50" s="995"/>
      <c r="Q50" s="686"/>
      <c r="R50" s="686"/>
      <c r="S50" s="799"/>
      <c r="T50" s="593"/>
      <c r="U50" s="594">
        <v>0</v>
      </c>
      <c r="V50" s="785"/>
      <c r="W50" s="481"/>
    </row>
    <row r="51" spans="1:23" s="9" customFormat="1" ht="15" customHeight="1">
      <c r="A51" s="419"/>
      <c r="B51" s="1037"/>
      <c r="C51" s="597"/>
      <c r="D51" s="417">
        <v>585860</v>
      </c>
      <c r="E51" s="413">
        <f t="shared" si="5"/>
        <v>0</v>
      </c>
      <c r="F51" s="198">
        <f t="shared" si="0"/>
        <v>-585860</v>
      </c>
      <c r="G51" s="199"/>
      <c r="H51" s="982" t="s">
        <v>391</v>
      </c>
      <c r="I51" s="983"/>
      <c r="J51" s="983"/>
      <c r="K51" s="983"/>
      <c r="L51" s="983"/>
      <c r="M51" s="983"/>
      <c r="N51" s="983"/>
      <c r="O51" s="983"/>
      <c r="P51" s="983"/>
      <c r="Q51" s="983"/>
      <c r="R51" s="983"/>
      <c r="S51" s="1000"/>
      <c r="T51" s="465"/>
      <c r="U51" s="595">
        <v>0</v>
      </c>
      <c r="V51" s="788"/>
      <c r="W51" s="598"/>
    </row>
    <row r="52" spans="1:23" s="9" customFormat="1" ht="15" customHeight="1">
      <c r="A52" s="419"/>
      <c r="B52" s="239"/>
      <c r="C52" s="597"/>
      <c r="D52" s="793">
        <v>204000</v>
      </c>
      <c r="E52" s="794">
        <f>U52</f>
        <v>0</v>
      </c>
      <c r="F52" s="838">
        <f t="shared" si="0"/>
        <v>-204000</v>
      </c>
      <c r="G52" s="796"/>
      <c r="H52" s="982" t="s">
        <v>465</v>
      </c>
      <c r="I52" s="983"/>
      <c r="J52" s="983"/>
      <c r="K52" s="983"/>
      <c r="L52" s="983"/>
      <c r="M52" s="983"/>
      <c r="N52" s="983"/>
      <c r="O52" s="983"/>
      <c r="P52" s="983"/>
      <c r="Q52" s="983"/>
      <c r="R52" s="983"/>
      <c r="S52" s="1000"/>
      <c r="T52" s="465"/>
      <c r="U52" s="474">
        <v>0</v>
      </c>
      <c r="V52" s="788"/>
      <c r="W52" s="598"/>
    </row>
    <row r="53" spans="1:23" s="9" customFormat="1" ht="15" customHeight="1">
      <c r="A53" s="419"/>
      <c r="B53" s="239"/>
      <c r="C53" s="597"/>
      <c r="D53" s="793">
        <v>9800000</v>
      </c>
      <c r="E53" s="794">
        <f>U53</f>
        <v>0</v>
      </c>
      <c r="F53" s="838">
        <f t="shared" si="0"/>
        <v>-9800000</v>
      </c>
      <c r="G53" s="796"/>
      <c r="H53" s="982" t="s">
        <v>390</v>
      </c>
      <c r="I53" s="983"/>
      <c r="J53" s="983"/>
      <c r="K53" s="983"/>
      <c r="L53" s="983"/>
      <c r="M53" s="983"/>
      <c r="N53" s="983"/>
      <c r="O53" s="983"/>
      <c r="P53" s="983"/>
      <c r="Q53" s="983"/>
      <c r="R53" s="983"/>
      <c r="S53" s="1000"/>
      <c r="T53" s="465"/>
      <c r="U53" s="474">
        <v>0</v>
      </c>
      <c r="V53" s="788"/>
      <c r="W53" s="598"/>
    </row>
    <row r="54" spans="1:23" s="9" customFormat="1" ht="15" customHeight="1">
      <c r="A54" s="419"/>
      <c r="B54" s="239"/>
      <c r="C54" s="597"/>
      <c r="D54" s="793">
        <v>9900000</v>
      </c>
      <c r="E54" s="794">
        <f>U54</f>
        <v>0</v>
      </c>
      <c r="F54" s="838">
        <f t="shared" si="0"/>
        <v>-9900000</v>
      </c>
      <c r="G54" s="796"/>
      <c r="H54" s="982" t="s">
        <v>426</v>
      </c>
      <c r="I54" s="983"/>
      <c r="J54" s="983"/>
      <c r="K54" s="983"/>
      <c r="L54" s="983"/>
      <c r="M54" s="576"/>
      <c r="N54" s="576"/>
      <c r="O54" s="576"/>
      <c r="P54" s="576"/>
      <c r="Q54" s="576"/>
      <c r="R54" s="576"/>
      <c r="S54" s="653"/>
      <c r="T54" s="465"/>
      <c r="U54" s="474">
        <v>0</v>
      </c>
      <c r="V54" s="788"/>
      <c r="W54" s="598"/>
    </row>
    <row r="55" spans="1:23" s="9" customFormat="1" ht="15" customHeight="1">
      <c r="A55" s="419"/>
      <c r="B55" s="239"/>
      <c r="C55" s="597"/>
      <c r="D55" s="793">
        <v>800000</v>
      </c>
      <c r="E55" s="794">
        <f>U55</f>
        <v>0</v>
      </c>
      <c r="F55" s="838">
        <f t="shared" si="0"/>
        <v>-800000</v>
      </c>
      <c r="G55" s="796"/>
      <c r="H55" s="982" t="s">
        <v>464</v>
      </c>
      <c r="I55" s="983"/>
      <c r="J55" s="983"/>
      <c r="K55" s="983"/>
      <c r="L55" s="983"/>
      <c r="M55" s="983"/>
      <c r="N55" s="983"/>
      <c r="O55" s="576"/>
      <c r="P55" s="576"/>
      <c r="Q55" s="576"/>
      <c r="R55" s="576"/>
      <c r="S55" s="653"/>
      <c r="T55" s="465"/>
      <c r="U55" s="474">
        <v>0</v>
      </c>
      <c r="V55" s="788"/>
      <c r="W55" s="598"/>
    </row>
    <row r="56" spans="1:23" s="9" customFormat="1" ht="15" customHeight="1">
      <c r="A56" s="419"/>
      <c r="B56" s="280"/>
      <c r="C56" s="597"/>
      <c r="D56" s="793">
        <v>500000</v>
      </c>
      <c r="E56" s="794">
        <f>U56</f>
        <v>0</v>
      </c>
      <c r="F56" s="838">
        <f t="shared" si="0"/>
        <v>-500000</v>
      </c>
      <c r="G56" s="796"/>
      <c r="H56" s="974" t="s">
        <v>448</v>
      </c>
      <c r="I56" s="975"/>
      <c r="J56" s="975"/>
      <c r="K56" s="975"/>
      <c r="L56" s="975"/>
      <c r="M56" s="975"/>
      <c r="N56" s="975"/>
      <c r="O56" s="975"/>
      <c r="P56" s="975"/>
      <c r="Q56" s="975"/>
      <c r="R56" s="975"/>
      <c r="S56" s="976"/>
      <c r="T56" s="465"/>
      <c r="U56" s="474">
        <v>0</v>
      </c>
      <c r="V56" s="788"/>
      <c r="W56" s="598"/>
    </row>
    <row r="57" spans="1:23" s="9" customFormat="1" ht="16.5" customHeight="1">
      <c r="A57" s="419"/>
      <c r="B57" s="239" t="s">
        <v>63</v>
      </c>
      <c r="C57" s="600"/>
      <c r="D57" s="601">
        <f>D58</f>
        <v>60000</v>
      </c>
      <c r="E57" s="601">
        <f>E58</f>
        <v>120000</v>
      </c>
      <c r="F57" s="237">
        <f t="shared" si="0"/>
        <v>60000</v>
      </c>
      <c r="G57" s="238"/>
      <c r="H57" s="602" t="s">
        <v>142</v>
      </c>
      <c r="I57" s="740"/>
      <c r="J57" s="756"/>
      <c r="K57" s="740"/>
      <c r="L57" s="740"/>
      <c r="M57" s="603">
        <f>U57+W57</f>
        <v>120000</v>
      </c>
      <c r="N57" s="603"/>
      <c r="O57" s="603"/>
      <c r="P57" s="603"/>
      <c r="Q57" s="603"/>
      <c r="R57" s="603"/>
      <c r="S57" s="603"/>
      <c r="T57" s="461" t="s">
        <v>130</v>
      </c>
      <c r="U57" s="470">
        <f>U58</f>
        <v>0</v>
      </c>
      <c r="V57" s="783" t="s">
        <v>131</v>
      </c>
      <c r="W57" s="478">
        <f>W58</f>
        <v>120000</v>
      </c>
    </row>
    <row r="58" spans="1:23" s="9" customFormat="1" ht="13.5" customHeight="1">
      <c r="A58" s="419"/>
      <c r="B58" s="239"/>
      <c r="C58" s="406" t="s">
        <v>54</v>
      </c>
      <c r="D58" s="453">
        <f>D59+D60</f>
        <v>60000</v>
      </c>
      <c r="E58" s="453">
        <f>E59+E60</f>
        <v>120000</v>
      </c>
      <c r="F58" s="241" t="s">
        <v>100</v>
      </c>
      <c r="G58" s="203"/>
      <c r="H58" s="455" t="s">
        <v>133</v>
      </c>
      <c r="I58" s="741"/>
      <c r="J58" s="757"/>
      <c r="K58" s="741"/>
      <c r="L58" s="741"/>
      <c r="M58" s="458">
        <f>U58+W58</f>
        <v>120000</v>
      </c>
      <c r="N58" s="458"/>
      <c r="O58" s="458"/>
      <c r="P58" s="458"/>
      <c r="Q58" s="458"/>
      <c r="R58" s="458"/>
      <c r="S58" s="458"/>
      <c r="T58" s="466" t="s">
        <v>130</v>
      </c>
      <c r="U58" s="475">
        <f>SUM(U59:U60)</f>
        <v>0</v>
      </c>
      <c r="V58" s="790" t="s">
        <v>131</v>
      </c>
      <c r="W58" s="483">
        <f>SUM(W59:W60)</f>
        <v>120000</v>
      </c>
    </row>
    <row r="59" spans="1:23" s="9" customFormat="1" ht="13.5" customHeight="1">
      <c r="A59" s="419"/>
      <c r="B59" s="239"/>
      <c r="C59" s="297"/>
      <c r="D59" s="417">
        <v>0</v>
      </c>
      <c r="E59" s="417">
        <f>U59+W59</f>
        <v>0</v>
      </c>
      <c r="F59" s="420"/>
      <c r="G59" s="445"/>
      <c r="H59" s="986" t="s">
        <v>173</v>
      </c>
      <c r="I59" s="987"/>
      <c r="J59" s="987"/>
      <c r="K59" s="987"/>
      <c r="L59" s="987"/>
      <c r="M59" s="987"/>
      <c r="N59" s="561"/>
      <c r="O59" s="561"/>
      <c r="P59" s="561"/>
      <c r="Q59" s="561"/>
      <c r="R59" s="561"/>
      <c r="S59" s="561"/>
      <c r="T59" s="465"/>
      <c r="U59" s="474"/>
      <c r="V59" s="785"/>
      <c r="W59" s="481">
        <v>0</v>
      </c>
    </row>
    <row r="60" spans="1:23" s="9" customFormat="1" ht="13.5" customHeight="1">
      <c r="A60" s="421"/>
      <c r="B60" s="280"/>
      <c r="C60" s="298"/>
      <c r="D60" s="414">
        <v>60000</v>
      </c>
      <c r="E60" s="414">
        <f>U60+W60</f>
        <v>120000</v>
      </c>
      <c r="F60" s="422">
        <f t="shared" si="0"/>
        <v>60000</v>
      </c>
      <c r="G60" s="423"/>
      <c r="H60" s="988" t="s">
        <v>498</v>
      </c>
      <c r="I60" s="989"/>
      <c r="J60" s="989"/>
      <c r="K60" s="989"/>
      <c r="L60" s="989"/>
      <c r="M60" s="989"/>
      <c r="N60" s="732"/>
      <c r="O60" s="732"/>
      <c r="P60" s="732"/>
      <c r="Q60" s="732"/>
      <c r="R60" s="732"/>
      <c r="S60" s="724"/>
      <c r="T60" s="465"/>
      <c r="U60" s="474"/>
      <c r="V60" s="785"/>
      <c r="W60" s="481">
        <v>120000</v>
      </c>
    </row>
    <row r="61" spans="1:23" s="9" customFormat="1" ht="13.5" customHeight="1">
      <c r="A61" s="262" t="s">
        <v>64</v>
      </c>
      <c r="B61" s="263"/>
      <c r="C61" s="424"/>
      <c r="D61" s="425">
        <f>SUM(D62)</f>
        <v>0</v>
      </c>
      <c r="E61" s="425">
        <f>SUM(E62)</f>
        <v>0</v>
      </c>
      <c r="F61" s="192">
        <f t="shared" si="0"/>
        <v>0</v>
      </c>
      <c r="G61" s="442"/>
      <c r="H61" s="454" t="s">
        <v>142</v>
      </c>
      <c r="I61" s="742"/>
      <c r="J61" s="758"/>
      <c r="K61" s="742"/>
      <c r="L61" s="742"/>
      <c r="M61" s="505">
        <f>U61+W61</f>
        <v>0</v>
      </c>
      <c r="N61" s="505"/>
      <c r="O61" s="505"/>
      <c r="P61" s="505"/>
      <c r="Q61" s="505"/>
      <c r="R61" s="505"/>
      <c r="S61" s="505"/>
      <c r="T61" s="503" t="s">
        <v>130</v>
      </c>
      <c r="U61" s="506">
        <f>U62</f>
        <v>0</v>
      </c>
      <c r="V61" s="789" t="s">
        <v>131</v>
      </c>
      <c r="W61" s="504">
        <f>W62</f>
        <v>0</v>
      </c>
    </row>
    <row r="62" spans="1:23" s="9" customFormat="1" ht="13.5" customHeight="1">
      <c r="A62" s="189"/>
      <c r="B62" s="239" t="s">
        <v>65</v>
      </c>
      <c r="C62" s="409"/>
      <c r="D62" s="410">
        <f>SUM(D63:D64)</f>
        <v>0</v>
      </c>
      <c r="E62" s="410">
        <f>SUM(E63:E64)</f>
        <v>0</v>
      </c>
      <c r="F62" s="198">
        <f t="shared" si="0"/>
        <v>0</v>
      </c>
      <c r="G62" s="418"/>
      <c r="H62" s="447" t="s">
        <v>133</v>
      </c>
      <c r="I62" s="743"/>
      <c r="J62" s="759"/>
      <c r="K62" s="743"/>
      <c r="L62" s="743"/>
      <c r="M62" s="459">
        <f>U62+W62</f>
        <v>0</v>
      </c>
      <c r="N62" s="459"/>
      <c r="O62" s="459"/>
      <c r="P62" s="459"/>
      <c r="Q62" s="459"/>
      <c r="R62" s="459"/>
      <c r="S62" s="459"/>
      <c r="T62" s="467" t="s">
        <v>130</v>
      </c>
      <c r="U62" s="476"/>
      <c r="V62" s="791" t="s">
        <v>131</v>
      </c>
      <c r="W62" s="484"/>
    </row>
    <row r="63" spans="1:23" s="9" customFormat="1" ht="10.5" customHeight="1">
      <c r="A63" s="189"/>
      <c r="B63" s="200"/>
      <c r="C63" s="607" t="s">
        <v>45</v>
      </c>
      <c r="D63" s="426">
        <v>0</v>
      </c>
      <c r="E63" s="426">
        <f>U63+W63</f>
        <v>0</v>
      </c>
      <c r="F63" s="202">
        <f t="shared" si="0"/>
        <v>0</v>
      </c>
      <c r="G63" s="443"/>
      <c r="H63" s="998"/>
      <c r="I63" s="999"/>
      <c r="J63" s="999"/>
      <c r="K63" s="999"/>
      <c r="L63" s="999"/>
      <c r="M63" s="999"/>
      <c r="N63" s="723"/>
      <c r="O63" s="723"/>
      <c r="P63" s="723"/>
      <c r="Q63" s="723"/>
      <c r="R63" s="723"/>
      <c r="S63" s="723"/>
      <c r="T63" s="462"/>
      <c r="U63" s="471">
        <v>0</v>
      </c>
      <c r="V63" s="784"/>
      <c r="W63" s="479">
        <v>0</v>
      </c>
    </row>
    <row r="64" spans="1:23" s="89" customFormat="1" ht="10.5" customHeight="1">
      <c r="A64" s="189"/>
      <c r="B64" s="239"/>
      <c r="C64" s="297" t="s">
        <v>66</v>
      </c>
      <c r="D64" s="417">
        <v>0</v>
      </c>
      <c r="E64" s="417">
        <f>U64+W64</f>
        <v>0</v>
      </c>
      <c r="F64" s="198">
        <f t="shared" si="0"/>
        <v>0</v>
      </c>
      <c r="G64" s="418"/>
      <c r="H64" s="990"/>
      <c r="I64" s="991"/>
      <c r="J64" s="991"/>
      <c r="K64" s="991"/>
      <c r="L64" s="991"/>
      <c r="M64" s="991"/>
      <c r="N64" s="731"/>
      <c r="O64" s="731"/>
      <c r="P64" s="731"/>
      <c r="Q64" s="731"/>
      <c r="R64" s="731"/>
      <c r="S64" s="731"/>
      <c r="T64" s="463"/>
      <c r="U64" s="472">
        <v>0</v>
      </c>
      <c r="V64" s="786"/>
      <c r="W64" s="480">
        <v>0</v>
      </c>
    </row>
    <row r="65" spans="1:23" s="9" customFormat="1" ht="13.5" customHeight="1">
      <c r="A65" s="415" t="s">
        <v>67</v>
      </c>
      <c r="B65" s="251"/>
      <c r="C65" s="411"/>
      <c r="D65" s="412">
        <f>SUM(D66)</f>
        <v>450000000</v>
      </c>
      <c r="E65" s="412">
        <f>SUM(E66)</f>
        <v>400000000</v>
      </c>
      <c r="F65" s="253">
        <f t="shared" si="0"/>
        <v>-50000000</v>
      </c>
      <c r="G65" s="444">
        <f aca="true" t="shared" si="6" ref="G65:G75">E65/D65*100</f>
        <v>88.88888888888889</v>
      </c>
      <c r="H65" s="454" t="s">
        <v>142</v>
      </c>
      <c r="I65" s="742"/>
      <c r="J65" s="758"/>
      <c r="K65" s="742"/>
      <c r="L65" s="742"/>
      <c r="M65" s="505">
        <f>M66</f>
        <v>400000000</v>
      </c>
      <c r="N65" s="505"/>
      <c r="O65" s="505"/>
      <c r="P65" s="505"/>
      <c r="Q65" s="505"/>
      <c r="R65" s="505"/>
      <c r="S65" s="505"/>
      <c r="T65" s="503" t="s">
        <v>130</v>
      </c>
      <c r="U65" s="506">
        <f>U66</f>
        <v>0</v>
      </c>
      <c r="V65" s="789" t="s">
        <v>131</v>
      </c>
      <c r="W65" s="504">
        <f>W66</f>
        <v>400000000</v>
      </c>
    </row>
    <row r="66" spans="1:23" s="9" customFormat="1" ht="13.5" customHeight="1">
      <c r="A66" s="189"/>
      <c r="B66" s="239" t="s">
        <v>68</v>
      </c>
      <c r="C66" s="427"/>
      <c r="D66" s="428">
        <f>SUM(D67:D72)</f>
        <v>450000000</v>
      </c>
      <c r="E66" s="428">
        <f>SUM(E67:E72)</f>
        <v>400000000</v>
      </c>
      <c r="F66" s="198">
        <f t="shared" si="0"/>
        <v>-50000000</v>
      </c>
      <c r="G66" s="418">
        <f t="shared" si="6"/>
        <v>88.88888888888889</v>
      </c>
      <c r="H66" s="447" t="s">
        <v>133</v>
      </c>
      <c r="I66" s="743"/>
      <c r="J66" s="759"/>
      <c r="K66" s="743"/>
      <c r="L66" s="205"/>
      <c r="M66" s="765">
        <f>U66+W66</f>
        <v>400000000</v>
      </c>
      <c r="N66" s="765"/>
      <c r="O66" s="765"/>
      <c r="P66" s="765"/>
      <c r="Q66" s="765"/>
      <c r="R66" s="765"/>
      <c r="S66" s="765"/>
      <c r="T66" s="461" t="s">
        <v>130</v>
      </c>
      <c r="U66" s="766"/>
      <c r="V66" s="783" t="s">
        <v>131</v>
      </c>
      <c r="W66" s="478">
        <f>SUM(W67:W72)</f>
        <v>400000000</v>
      </c>
    </row>
    <row r="67" spans="1:23" s="9" customFormat="1" ht="13.5" customHeight="1">
      <c r="A67" s="189"/>
      <c r="B67" s="239"/>
      <c r="C67" s="235" t="s">
        <v>69</v>
      </c>
      <c r="D67" s="426">
        <v>2400000</v>
      </c>
      <c r="E67" s="429">
        <f aca="true" t="shared" si="7" ref="E67:E72">W67</f>
        <v>2400000</v>
      </c>
      <c r="F67" s="202">
        <f t="shared" si="0"/>
        <v>0</v>
      </c>
      <c r="G67" s="443">
        <f t="shared" si="6"/>
        <v>100</v>
      </c>
      <c r="H67" s="1006" t="s">
        <v>336</v>
      </c>
      <c r="I67" s="1007"/>
      <c r="J67" s="1007"/>
      <c r="K67" s="1007"/>
      <c r="L67" s="993"/>
      <c r="M67" s="993"/>
      <c r="N67" s="725"/>
      <c r="O67" s="725"/>
      <c r="P67" s="725"/>
      <c r="Q67" s="725"/>
      <c r="R67" s="725"/>
      <c r="S67" s="725"/>
      <c r="T67" s="465"/>
      <c r="U67" s="474">
        <v>0</v>
      </c>
      <c r="V67" s="785"/>
      <c r="W67" s="481">
        <v>2400000</v>
      </c>
    </row>
    <row r="68" spans="1:23" s="9" customFormat="1" ht="13.5" customHeight="1">
      <c r="A68" s="189"/>
      <c r="B68" s="239"/>
      <c r="C68" s="239"/>
      <c r="D68" s="413">
        <v>30000000</v>
      </c>
      <c r="E68" s="446">
        <f t="shared" si="7"/>
        <v>30000000</v>
      </c>
      <c r="F68" s="198">
        <f t="shared" si="0"/>
        <v>0</v>
      </c>
      <c r="G68" s="418"/>
      <c r="H68" s="992" t="s">
        <v>337</v>
      </c>
      <c r="I68" s="993"/>
      <c r="J68" s="993"/>
      <c r="K68" s="993"/>
      <c r="L68" s="993"/>
      <c r="M68" s="993"/>
      <c r="N68" s="725"/>
      <c r="O68" s="725"/>
      <c r="P68" s="725"/>
      <c r="Q68" s="725"/>
      <c r="R68" s="725"/>
      <c r="S68" s="725"/>
      <c r="T68" s="465"/>
      <c r="U68" s="474">
        <v>0</v>
      </c>
      <c r="V68" s="785"/>
      <c r="W68" s="481">
        <v>30000000</v>
      </c>
    </row>
    <row r="69" spans="1:23" s="9" customFormat="1" ht="13.5" customHeight="1">
      <c r="A69" s="189"/>
      <c r="B69" s="239"/>
      <c r="C69" s="239"/>
      <c r="D69" s="413">
        <v>55000000</v>
      </c>
      <c r="E69" s="446">
        <f t="shared" si="7"/>
        <v>55000000</v>
      </c>
      <c r="F69" s="198">
        <f t="shared" si="0"/>
        <v>0</v>
      </c>
      <c r="G69" s="418"/>
      <c r="H69" s="992" t="s">
        <v>338</v>
      </c>
      <c r="I69" s="993"/>
      <c r="J69" s="993"/>
      <c r="K69" s="993"/>
      <c r="L69" s="993"/>
      <c r="M69" s="993"/>
      <c r="N69" s="725"/>
      <c r="O69" s="725"/>
      <c r="P69" s="725"/>
      <c r="Q69" s="725"/>
      <c r="R69" s="725"/>
      <c r="S69" s="725"/>
      <c r="T69" s="465"/>
      <c r="U69" s="474">
        <v>0</v>
      </c>
      <c r="V69" s="785"/>
      <c r="W69" s="481">
        <v>55000000</v>
      </c>
    </row>
    <row r="70" spans="1:23" s="9" customFormat="1" ht="13.5" customHeight="1">
      <c r="A70" s="189"/>
      <c r="B70" s="239"/>
      <c r="D70" s="413">
        <v>302600000</v>
      </c>
      <c r="E70" s="446">
        <f t="shared" si="7"/>
        <v>302600000</v>
      </c>
      <c r="F70" s="198">
        <f t="shared" si="0"/>
        <v>0</v>
      </c>
      <c r="G70" s="418"/>
      <c r="H70" s="992" t="s">
        <v>249</v>
      </c>
      <c r="I70" s="993"/>
      <c r="J70" s="993"/>
      <c r="K70" s="993"/>
      <c r="L70" s="993"/>
      <c r="M70" s="993"/>
      <c r="N70" s="725"/>
      <c r="O70" s="725"/>
      <c r="P70" s="725"/>
      <c r="Q70" s="725"/>
      <c r="R70" s="725"/>
      <c r="S70" s="725"/>
      <c r="T70" s="465"/>
      <c r="U70" s="474">
        <v>0</v>
      </c>
      <c r="V70" s="785"/>
      <c r="W70" s="481">
        <v>302600000</v>
      </c>
    </row>
    <row r="71" spans="1:23" s="9" customFormat="1" ht="14.25" customHeight="1">
      <c r="A71" s="189"/>
      <c r="B71" s="239"/>
      <c r="C71" s="977" t="s">
        <v>111</v>
      </c>
      <c r="D71" s="413">
        <v>10000000</v>
      </c>
      <c r="E71" s="446">
        <f t="shared" si="7"/>
        <v>10000000</v>
      </c>
      <c r="F71" s="198">
        <f t="shared" si="0"/>
        <v>0</v>
      </c>
      <c r="G71" s="418"/>
      <c r="H71" s="992" t="s">
        <v>339</v>
      </c>
      <c r="I71" s="993"/>
      <c r="J71" s="993"/>
      <c r="K71" s="993"/>
      <c r="L71" s="993"/>
      <c r="M71" s="993"/>
      <c r="N71" s="993"/>
      <c r="O71" s="993"/>
      <c r="P71" s="993"/>
      <c r="Q71" s="993"/>
      <c r="R71" s="993"/>
      <c r="S71" s="725"/>
      <c r="T71" s="465"/>
      <c r="U71" s="474">
        <v>0</v>
      </c>
      <c r="V71" s="785"/>
      <c r="W71" s="481">
        <v>10000000</v>
      </c>
    </row>
    <row r="72" spans="1:23" s="9" customFormat="1" ht="14.25" customHeight="1">
      <c r="A72" s="189"/>
      <c r="B72" s="280"/>
      <c r="C72" s="978"/>
      <c r="D72" s="430">
        <v>50000000</v>
      </c>
      <c r="E72" s="651">
        <f t="shared" si="7"/>
        <v>0</v>
      </c>
      <c r="F72" s="192">
        <f t="shared" si="0"/>
        <v>-50000000</v>
      </c>
      <c r="G72" s="442"/>
      <c r="H72" s="984" t="s">
        <v>421</v>
      </c>
      <c r="I72" s="985"/>
      <c r="J72" s="985"/>
      <c r="K72" s="881"/>
      <c r="L72" s="881"/>
      <c r="M72" s="881"/>
      <c r="N72" s="881"/>
      <c r="O72" s="881"/>
      <c r="P72" s="881"/>
      <c r="Q72" s="881"/>
      <c r="R72" s="881"/>
      <c r="S72" s="725"/>
      <c r="T72" s="465"/>
      <c r="U72" s="474"/>
      <c r="V72" s="785"/>
      <c r="W72" s="481">
        <v>0</v>
      </c>
    </row>
    <row r="73" spans="1:23" s="9" customFormat="1" ht="13.5" customHeight="1">
      <c r="A73" s="415" t="s">
        <v>70</v>
      </c>
      <c r="B73" s="251"/>
      <c r="C73" s="411"/>
      <c r="D73" s="412">
        <f>SUM(D74)</f>
        <v>7190760</v>
      </c>
      <c r="E73" s="412">
        <f>E74</f>
        <v>7190672</v>
      </c>
      <c r="F73" s="253">
        <f t="shared" si="0"/>
        <v>-88</v>
      </c>
      <c r="G73" s="444">
        <f t="shared" si="6"/>
        <v>99.99877620724375</v>
      </c>
      <c r="H73" s="454" t="s">
        <v>142</v>
      </c>
      <c r="I73" s="742"/>
      <c r="J73" s="758"/>
      <c r="K73" s="742"/>
      <c r="L73" s="742"/>
      <c r="M73" s="507">
        <f>M74</f>
        <v>7190672</v>
      </c>
      <c r="N73" s="507"/>
      <c r="O73" s="507"/>
      <c r="P73" s="507"/>
      <c r="Q73" s="507"/>
      <c r="R73" s="507"/>
      <c r="S73" s="507"/>
      <c r="T73" s="503" t="s">
        <v>130</v>
      </c>
      <c r="U73" s="506">
        <f>U74</f>
        <v>1621944</v>
      </c>
      <c r="V73" s="789" t="s">
        <v>131</v>
      </c>
      <c r="W73" s="504">
        <f>W74</f>
        <v>5568728</v>
      </c>
    </row>
    <row r="74" spans="1:23" s="9" customFormat="1" ht="13.5" customHeight="1">
      <c r="A74" s="189"/>
      <c r="B74" s="235" t="s">
        <v>71</v>
      </c>
      <c r="C74" s="424"/>
      <c r="D74" s="425">
        <f>D75</f>
        <v>7190760</v>
      </c>
      <c r="E74" s="425">
        <f>E75</f>
        <v>7190672</v>
      </c>
      <c r="F74" s="192">
        <f t="shared" si="0"/>
        <v>-88</v>
      </c>
      <c r="G74" s="442">
        <f t="shared" si="6"/>
        <v>99.99877620724375</v>
      </c>
      <c r="H74" s="447" t="s">
        <v>133</v>
      </c>
      <c r="I74" s="205"/>
      <c r="J74" s="753"/>
      <c r="K74" s="205"/>
      <c r="L74" s="205"/>
      <c r="M74" s="456">
        <f>U74+W74</f>
        <v>7190672</v>
      </c>
      <c r="N74" s="456"/>
      <c r="O74" s="996">
        <f>U74+W74</f>
        <v>7190672</v>
      </c>
      <c r="P74" s="996"/>
      <c r="Q74" s="996"/>
      <c r="R74" s="996"/>
      <c r="S74" s="997"/>
      <c r="T74" s="461" t="s">
        <v>130</v>
      </c>
      <c r="U74" s="470">
        <f>U75+U83</f>
        <v>1621944</v>
      </c>
      <c r="V74" s="783" t="s">
        <v>131</v>
      </c>
      <c r="W74" s="478">
        <f>W75+W83</f>
        <v>5568728</v>
      </c>
    </row>
    <row r="75" spans="1:23" s="9" customFormat="1" ht="12" customHeight="1">
      <c r="A75" s="189"/>
      <c r="B75" s="200"/>
      <c r="C75" s="537" t="s">
        <v>179</v>
      </c>
      <c r="D75" s="426">
        <f>SUM(D76:D82)</f>
        <v>7190760</v>
      </c>
      <c r="E75" s="426">
        <f aca="true" t="shared" si="8" ref="E75:E83">U75+W75</f>
        <v>7190672</v>
      </c>
      <c r="F75" s="202">
        <f t="shared" si="0"/>
        <v>-88</v>
      </c>
      <c r="G75" s="443">
        <f t="shared" si="6"/>
        <v>99.99877620724375</v>
      </c>
      <c r="H75" s="455" t="s">
        <v>133</v>
      </c>
      <c r="I75" s="741"/>
      <c r="J75" s="757"/>
      <c r="K75" s="741"/>
      <c r="L75" s="741"/>
      <c r="M75" s="451">
        <f>U75+W75</f>
        <v>7190672</v>
      </c>
      <c r="N75" s="451"/>
      <c r="O75" s="451"/>
      <c r="P75" s="451"/>
      <c r="Q75" s="451"/>
      <c r="R75" s="451"/>
      <c r="S75" s="451"/>
      <c r="T75" s="468" t="s">
        <v>130</v>
      </c>
      <c r="U75" s="477">
        <f>SUM(U76:U83)</f>
        <v>1621944</v>
      </c>
      <c r="V75" s="792" t="s">
        <v>131</v>
      </c>
      <c r="W75" s="485">
        <f>SUM(W76:W83)</f>
        <v>5568728</v>
      </c>
    </row>
    <row r="76" spans="1:23" s="9" customFormat="1" ht="12" customHeight="1">
      <c r="A76" s="189"/>
      <c r="B76" s="200"/>
      <c r="C76" s="536"/>
      <c r="D76" s="413">
        <v>10286</v>
      </c>
      <c r="E76" s="413">
        <f t="shared" si="8"/>
        <v>10286</v>
      </c>
      <c r="F76" s="198">
        <f>E76-D76</f>
        <v>0</v>
      </c>
      <c r="G76" s="418"/>
      <c r="H76" s="992" t="s">
        <v>298</v>
      </c>
      <c r="I76" s="993"/>
      <c r="J76" s="993"/>
      <c r="K76" s="993"/>
      <c r="L76" s="993"/>
      <c r="M76" s="993"/>
      <c r="N76" s="725"/>
      <c r="O76" s="725"/>
      <c r="P76" s="725"/>
      <c r="Q76" s="725"/>
      <c r="R76" s="725"/>
      <c r="S76" s="725"/>
      <c r="T76" s="465"/>
      <c r="U76" s="474">
        <v>10286</v>
      </c>
      <c r="V76" s="785"/>
      <c r="W76" s="481"/>
    </row>
    <row r="77" spans="1:23" s="9" customFormat="1" ht="12" customHeight="1">
      <c r="A77" s="189"/>
      <c r="B77" s="200"/>
      <c r="C77" s="536"/>
      <c r="D77" s="413">
        <v>987</v>
      </c>
      <c r="E77" s="413">
        <f t="shared" si="8"/>
        <v>987</v>
      </c>
      <c r="F77" s="198"/>
      <c r="G77" s="418"/>
      <c r="H77" s="992" t="s">
        <v>216</v>
      </c>
      <c r="I77" s="993"/>
      <c r="J77" s="993"/>
      <c r="K77" s="993"/>
      <c r="L77" s="993"/>
      <c r="M77" s="993"/>
      <c r="N77" s="725"/>
      <c r="O77" s="725"/>
      <c r="P77" s="725"/>
      <c r="Q77" s="725"/>
      <c r="R77" s="725"/>
      <c r="S77" s="725"/>
      <c r="T77" s="465"/>
      <c r="U77" s="474">
        <v>987</v>
      </c>
      <c r="V77" s="785"/>
      <c r="W77" s="481"/>
    </row>
    <row r="78" spans="1:23" s="9" customFormat="1" ht="12" customHeight="1">
      <c r="A78" s="189"/>
      <c r="B78" s="200"/>
      <c r="C78" s="536"/>
      <c r="D78" s="413">
        <v>1610759</v>
      </c>
      <c r="E78" s="413">
        <f t="shared" si="8"/>
        <v>1610671</v>
      </c>
      <c r="F78" s="198"/>
      <c r="G78" s="418"/>
      <c r="H78" s="1001" t="s">
        <v>424</v>
      </c>
      <c r="I78" s="1002"/>
      <c r="J78" s="1002"/>
      <c r="K78" s="1002"/>
      <c r="L78" s="1002"/>
      <c r="M78" s="1002"/>
      <c r="N78" s="1002"/>
      <c r="O78" s="1002"/>
      <c r="P78" s="1002"/>
      <c r="Q78" s="1002"/>
      <c r="R78" s="1002"/>
      <c r="S78" s="1020"/>
      <c r="T78" s="465"/>
      <c r="U78" s="474">
        <v>1610671</v>
      </c>
      <c r="V78" s="785"/>
      <c r="W78" s="481">
        <v>0</v>
      </c>
    </row>
    <row r="79" spans="1:23" s="9" customFormat="1" ht="12" customHeight="1">
      <c r="A79" s="189"/>
      <c r="B79" s="200"/>
      <c r="C79" s="536"/>
      <c r="D79" s="413">
        <v>116828</v>
      </c>
      <c r="E79" s="413">
        <f>U79+W79</f>
        <v>116828</v>
      </c>
      <c r="F79" s="198"/>
      <c r="G79" s="418"/>
      <c r="H79" s="992" t="s">
        <v>392</v>
      </c>
      <c r="I79" s="993"/>
      <c r="J79" s="993"/>
      <c r="K79" s="725"/>
      <c r="L79" s="725"/>
      <c r="M79" s="725"/>
      <c r="N79" s="725"/>
      <c r="O79" s="725"/>
      <c r="P79" s="725"/>
      <c r="Q79" s="725"/>
      <c r="R79" s="725"/>
      <c r="S79" s="725"/>
      <c r="T79" s="465"/>
      <c r="U79" s="474">
        <v>0</v>
      </c>
      <c r="V79" s="785"/>
      <c r="W79" s="481">
        <v>116828</v>
      </c>
    </row>
    <row r="80" spans="1:23" s="9" customFormat="1" ht="12" customHeight="1">
      <c r="A80" s="189"/>
      <c r="B80" s="200"/>
      <c r="C80" s="536"/>
      <c r="D80" s="413">
        <v>1311470</v>
      </c>
      <c r="E80" s="413">
        <f t="shared" si="8"/>
        <v>1311470</v>
      </c>
      <c r="F80" s="198">
        <f aca="true" t="shared" si="9" ref="F80:F88">E80-D80</f>
        <v>0</v>
      </c>
      <c r="G80" s="418"/>
      <c r="H80" s="992" t="s">
        <v>219</v>
      </c>
      <c r="I80" s="993"/>
      <c r="J80" s="993"/>
      <c r="K80" s="993"/>
      <c r="L80" s="993"/>
      <c r="M80" s="993"/>
      <c r="N80" s="725"/>
      <c r="O80" s="725"/>
      <c r="P80" s="725"/>
      <c r="Q80" s="725"/>
      <c r="R80" s="725"/>
      <c r="S80" s="725"/>
      <c r="T80" s="465"/>
      <c r="U80" s="474"/>
      <c r="V80" s="785"/>
      <c r="W80" s="481">
        <v>1311470</v>
      </c>
    </row>
    <row r="81" spans="1:23" s="9" customFormat="1" ht="12" customHeight="1">
      <c r="A81" s="189"/>
      <c r="B81" s="200"/>
      <c r="C81" s="536"/>
      <c r="D81" s="413">
        <v>4140430</v>
      </c>
      <c r="E81" s="413">
        <f t="shared" si="8"/>
        <v>4140430</v>
      </c>
      <c r="F81" s="198">
        <f t="shared" si="9"/>
        <v>0</v>
      </c>
      <c r="G81" s="418"/>
      <c r="H81" s="1001" t="s">
        <v>215</v>
      </c>
      <c r="I81" s="1002"/>
      <c r="J81" s="1002"/>
      <c r="K81" s="1002"/>
      <c r="L81" s="1002"/>
      <c r="M81" s="1002"/>
      <c r="N81" s="744"/>
      <c r="O81" s="744"/>
      <c r="P81" s="744"/>
      <c r="Q81" s="744"/>
      <c r="R81" s="744"/>
      <c r="S81" s="744"/>
      <c r="T81" s="465"/>
      <c r="U81" s="474"/>
      <c r="V81" s="785"/>
      <c r="W81" s="481">
        <v>4140430</v>
      </c>
    </row>
    <row r="82" spans="1:23" s="9" customFormat="1" ht="19.5" customHeight="1">
      <c r="A82" s="189"/>
      <c r="B82" s="200"/>
      <c r="C82" s="536" t="s">
        <v>180</v>
      </c>
      <c r="D82" s="413">
        <v>0</v>
      </c>
      <c r="E82" s="413">
        <f t="shared" si="8"/>
        <v>0</v>
      </c>
      <c r="F82" s="198">
        <f t="shared" si="9"/>
        <v>0</v>
      </c>
      <c r="G82" s="418"/>
      <c r="H82" s="992" t="s">
        <v>181</v>
      </c>
      <c r="I82" s="993"/>
      <c r="J82" s="993"/>
      <c r="K82" s="993"/>
      <c r="L82" s="993"/>
      <c r="M82" s="993"/>
      <c r="N82" s="725"/>
      <c r="O82" s="725"/>
      <c r="P82" s="725"/>
      <c r="Q82" s="725"/>
      <c r="R82" s="725"/>
      <c r="S82" s="725"/>
      <c r="T82" s="465"/>
      <c r="U82" s="474">
        <v>0</v>
      </c>
      <c r="V82" s="785"/>
      <c r="W82" s="481">
        <v>0</v>
      </c>
    </row>
    <row r="83" spans="1:23" s="9" customFormat="1" ht="11.25" customHeight="1">
      <c r="A83" s="270"/>
      <c r="B83" s="431"/>
      <c r="C83" s="298" t="s">
        <v>37</v>
      </c>
      <c r="D83" s="414">
        <v>0</v>
      </c>
      <c r="E83" s="430">
        <f t="shared" si="8"/>
        <v>0</v>
      </c>
      <c r="F83" s="198">
        <f t="shared" si="9"/>
        <v>0</v>
      </c>
      <c r="G83" s="442"/>
      <c r="H83" s="1018"/>
      <c r="I83" s="1019"/>
      <c r="J83" s="1019"/>
      <c r="K83" s="1019"/>
      <c r="L83" s="1019"/>
      <c r="M83" s="1019"/>
      <c r="N83" s="730"/>
      <c r="O83" s="730"/>
      <c r="P83" s="730"/>
      <c r="Q83" s="730"/>
      <c r="R83" s="730"/>
      <c r="S83" s="730"/>
      <c r="T83" s="767"/>
      <c r="U83" s="476">
        <v>0</v>
      </c>
      <c r="V83" s="791"/>
      <c r="W83" s="484">
        <v>0</v>
      </c>
    </row>
    <row r="84" spans="1:23" s="9" customFormat="1" ht="13.5" customHeight="1">
      <c r="A84" s="432" t="s">
        <v>72</v>
      </c>
      <c r="B84" s="263"/>
      <c r="C84" s="424"/>
      <c r="D84" s="425">
        <f>SUM(D85)</f>
        <v>2257600</v>
      </c>
      <c r="E84" s="425">
        <f>SUM(E85)</f>
        <v>120088</v>
      </c>
      <c r="F84" s="237">
        <f t="shared" si="9"/>
        <v>-2137512</v>
      </c>
      <c r="G84" s="442">
        <f>E84/D84*100</f>
        <v>5.319277108433735</v>
      </c>
      <c r="H84" s="454" t="s">
        <v>142</v>
      </c>
      <c r="I84" s="742"/>
      <c r="J84" s="758"/>
      <c r="K84" s="742"/>
      <c r="L84" s="742"/>
      <c r="M84" s="507">
        <f>U84+W84</f>
        <v>120088</v>
      </c>
      <c r="N84" s="507"/>
      <c r="O84" s="507"/>
      <c r="P84" s="507"/>
      <c r="Q84" s="507"/>
      <c r="R84" s="507"/>
      <c r="S84" s="507"/>
      <c r="T84" s="503" t="s">
        <v>130</v>
      </c>
      <c r="U84" s="506">
        <f>U85</f>
        <v>10088</v>
      </c>
      <c r="V84" s="789" t="s">
        <v>131</v>
      </c>
      <c r="W84" s="504">
        <f>W85</f>
        <v>110000</v>
      </c>
    </row>
    <row r="85" spans="1:23" s="9" customFormat="1" ht="13.5" customHeight="1">
      <c r="A85" s="189"/>
      <c r="B85" s="433" t="s">
        <v>73</v>
      </c>
      <c r="C85" s="409"/>
      <c r="D85" s="410">
        <f>D86+D87+D88</f>
        <v>2257600</v>
      </c>
      <c r="E85" s="410">
        <f>E86+E87+E88</f>
        <v>120088</v>
      </c>
      <c r="F85" s="198">
        <f t="shared" si="9"/>
        <v>-2137512</v>
      </c>
      <c r="G85" s="418">
        <f>E85/D85*100</f>
        <v>5.319277108433735</v>
      </c>
      <c r="H85" s="447" t="s">
        <v>133</v>
      </c>
      <c r="I85" s="205"/>
      <c r="J85" s="753"/>
      <c r="K85" s="205"/>
      <c r="L85" s="205"/>
      <c r="M85" s="456">
        <f>U85+W85</f>
        <v>120088</v>
      </c>
      <c r="N85" s="456"/>
      <c r="O85" s="456"/>
      <c r="P85" s="996">
        <f>U85+W85</f>
        <v>120088</v>
      </c>
      <c r="Q85" s="996"/>
      <c r="R85" s="996"/>
      <c r="S85" s="997"/>
      <c r="T85" s="461" t="s">
        <v>130</v>
      </c>
      <c r="U85" s="470">
        <f>SUM(U86:U90)</f>
        <v>10088</v>
      </c>
      <c r="V85" s="783" t="s">
        <v>131</v>
      </c>
      <c r="W85" s="478">
        <f>W86+W87+W88</f>
        <v>110000</v>
      </c>
    </row>
    <row r="86" spans="1:23" s="9" customFormat="1" ht="13.5" customHeight="1">
      <c r="A86" s="434"/>
      <c r="B86" s="200"/>
      <c r="C86" s="808" t="s">
        <v>74</v>
      </c>
      <c r="D86" s="435">
        <v>237600</v>
      </c>
      <c r="E86" s="435">
        <f>W86</f>
        <v>0</v>
      </c>
      <c r="F86" s="198">
        <f t="shared" si="9"/>
        <v>-237600</v>
      </c>
      <c r="G86" s="418">
        <v>0</v>
      </c>
      <c r="H86" s="1013" t="s">
        <v>324</v>
      </c>
      <c r="I86" s="1014"/>
      <c r="J86" s="1014"/>
      <c r="K86" s="1014"/>
      <c r="L86" s="1014"/>
      <c r="M86" s="1014"/>
      <c r="N86" s="1011"/>
      <c r="O86" s="1011"/>
      <c r="P86" s="1011"/>
      <c r="Q86" s="1011"/>
      <c r="R86" s="1011"/>
      <c r="S86" s="1012"/>
      <c r="T86" s="465"/>
      <c r="U86" s="474"/>
      <c r="V86" s="785"/>
      <c r="W86" s="481">
        <v>0</v>
      </c>
    </row>
    <row r="87" spans="1:23" s="9" customFormat="1" ht="21.75" customHeight="1">
      <c r="A87" s="434"/>
      <c r="B87" s="436"/>
      <c r="C87" s="200" t="s">
        <v>378</v>
      </c>
      <c r="D87" s="417">
        <v>20000</v>
      </c>
      <c r="E87" s="417">
        <f>U87+W87</f>
        <v>20000</v>
      </c>
      <c r="F87" s="198">
        <f t="shared" si="9"/>
        <v>0</v>
      </c>
      <c r="G87" s="418">
        <f>E87/D87*100</f>
        <v>100</v>
      </c>
      <c r="H87" s="986" t="s">
        <v>33</v>
      </c>
      <c r="I87" s="987"/>
      <c r="J87" s="987"/>
      <c r="K87" s="987"/>
      <c r="L87" s="987"/>
      <c r="M87" s="987"/>
      <c r="N87" s="561"/>
      <c r="O87" s="561"/>
      <c r="P87" s="561"/>
      <c r="Q87" s="561"/>
      <c r="R87" s="561"/>
      <c r="S87" s="561"/>
      <c r="T87" s="465"/>
      <c r="U87" s="474">
        <v>10000</v>
      </c>
      <c r="V87" s="785"/>
      <c r="W87" s="481">
        <v>10000</v>
      </c>
    </row>
    <row r="88" spans="1:23" s="9" customFormat="1" ht="15" customHeight="1">
      <c r="A88" s="434"/>
      <c r="B88" s="436"/>
      <c r="C88" s="839" t="s">
        <v>75</v>
      </c>
      <c r="D88" s="868">
        <f>D89+D90</f>
        <v>2000000</v>
      </c>
      <c r="E88" s="868">
        <f>E89+E90</f>
        <v>100088</v>
      </c>
      <c r="F88" s="869">
        <f t="shared" si="9"/>
        <v>-1899912</v>
      </c>
      <c r="G88" s="866"/>
      <c r="H88" s="865"/>
      <c r="I88" s="561"/>
      <c r="J88" s="561"/>
      <c r="K88" s="561"/>
      <c r="L88" s="561"/>
      <c r="M88" s="561"/>
      <c r="N88" s="561"/>
      <c r="O88" s="561"/>
      <c r="P88" s="561"/>
      <c r="Q88" s="561"/>
      <c r="R88" s="561"/>
      <c r="S88" s="561"/>
      <c r="T88" s="465"/>
      <c r="U88" s="474"/>
      <c r="V88" s="785"/>
      <c r="W88" s="481">
        <f>W89+W90</f>
        <v>100000</v>
      </c>
    </row>
    <row r="89" spans="1:23" s="9" customFormat="1" ht="15" customHeight="1">
      <c r="A89" s="434"/>
      <c r="B89" s="436"/>
      <c r="C89" s="839"/>
      <c r="D89" s="840">
        <v>2000000</v>
      </c>
      <c r="E89" s="840">
        <f>W89</f>
        <v>100000</v>
      </c>
      <c r="F89" s="841">
        <f>E89-D89</f>
        <v>-1900000</v>
      </c>
      <c r="G89" s="842">
        <v>0</v>
      </c>
      <c r="H89" s="1015" t="s">
        <v>373</v>
      </c>
      <c r="I89" s="1016"/>
      <c r="J89" s="1016"/>
      <c r="K89" s="1016"/>
      <c r="L89" s="1016"/>
      <c r="M89" s="1016"/>
      <c r="N89" s="1016"/>
      <c r="O89" s="1016"/>
      <c r="P89" s="1016"/>
      <c r="Q89" s="1016"/>
      <c r="R89" s="1016"/>
      <c r="S89" s="1017"/>
      <c r="T89" s="465"/>
      <c r="U89" s="474">
        <v>0</v>
      </c>
      <c r="V89" s="785"/>
      <c r="W89" s="481">
        <v>100000</v>
      </c>
    </row>
    <row r="90" spans="1:23" s="9" customFormat="1" ht="13.5" customHeight="1">
      <c r="A90" s="437"/>
      <c r="B90" s="438"/>
      <c r="C90" s="439"/>
      <c r="D90" s="440">
        <v>0</v>
      </c>
      <c r="E90" s="852">
        <f>U90+W90</f>
        <v>88</v>
      </c>
      <c r="F90" s="867">
        <f>E90-D90</f>
        <v>88</v>
      </c>
      <c r="G90" s="853"/>
      <c r="H90" s="1008" t="s">
        <v>424</v>
      </c>
      <c r="I90" s="1009"/>
      <c r="J90" s="1009"/>
      <c r="K90" s="1009"/>
      <c r="L90" s="1009"/>
      <c r="M90" s="1009"/>
      <c r="N90" s="1009"/>
      <c r="O90" s="1009"/>
      <c r="P90" s="1009"/>
      <c r="Q90" s="1009"/>
      <c r="R90" s="1009"/>
      <c r="S90" s="1010"/>
      <c r="T90" s="854"/>
      <c r="U90" s="855">
        <v>88</v>
      </c>
      <c r="V90" s="856"/>
      <c r="W90" s="857">
        <v>0</v>
      </c>
    </row>
    <row r="91" spans="1:19" ht="12">
      <c r="A91" s="39"/>
      <c r="B91" s="40"/>
      <c r="C91" s="40"/>
      <c r="D91" s="167"/>
      <c r="E91" s="167"/>
      <c r="F91" s="168"/>
      <c r="G91" s="168"/>
      <c r="H91" s="168"/>
      <c r="I91" s="168"/>
      <c r="J91" s="760"/>
      <c r="K91" s="168"/>
      <c r="L91" s="168"/>
      <c r="M91" s="167"/>
      <c r="N91" s="167"/>
      <c r="O91" s="167"/>
      <c r="P91" s="167"/>
      <c r="Q91" s="167"/>
      <c r="R91" s="167"/>
      <c r="S91" s="167"/>
    </row>
    <row r="92" spans="1:19" ht="12">
      <c r="A92" s="40"/>
      <c r="B92" s="40"/>
      <c r="C92" s="40"/>
      <c r="D92" s="167"/>
      <c r="E92" s="167"/>
      <c r="F92" s="168"/>
      <c r="G92" s="168"/>
      <c r="H92" s="168"/>
      <c r="I92" s="168"/>
      <c r="J92" s="760"/>
      <c r="K92" s="168"/>
      <c r="L92" s="168"/>
      <c r="M92" s="169"/>
      <c r="N92" s="169"/>
      <c r="O92" s="169"/>
      <c r="P92" s="169"/>
      <c r="Q92" s="169"/>
      <c r="R92" s="169"/>
      <c r="S92" s="169"/>
    </row>
    <row r="93" spans="1:19" ht="12">
      <c r="A93" s="40"/>
      <c r="B93" s="40"/>
      <c r="C93" s="40"/>
      <c r="D93" s="167"/>
      <c r="E93" s="167"/>
      <c r="F93" s="168"/>
      <c r="G93" s="168"/>
      <c r="H93" s="168"/>
      <c r="I93" s="168"/>
      <c r="J93" s="760"/>
      <c r="K93" s="168"/>
      <c r="L93" s="168"/>
      <c r="M93" s="167"/>
      <c r="N93" s="167"/>
      <c r="O93" s="167"/>
      <c r="P93" s="167"/>
      <c r="Q93" s="167"/>
      <c r="R93" s="167"/>
      <c r="S93" s="167"/>
    </row>
    <row r="94" spans="1:19" ht="12">
      <c r="A94" s="40"/>
      <c r="B94" s="40"/>
      <c r="C94" s="40"/>
      <c r="D94" s="167"/>
      <c r="E94" s="167"/>
      <c r="F94" s="168"/>
      <c r="G94" s="168"/>
      <c r="H94" s="168"/>
      <c r="I94" s="168"/>
      <c r="J94" s="760"/>
      <c r="K94" s="168"/>
      <c r="L94" s="168"/>
      <c r="M94" s="167"/>
      <c r="N94" s="167"/>
      <c r="O94" s="167"/>
      <c r="P94" s="167"/>
      <c r="Q94" s="167"/>
      <c r="R94" s="167"/>
      <c r="S94" s="167"/>
    </row>
    <row r="95" spans="1:19" ht="12">
      <c r="A95" s="40"/>
      <c r="B95" s="40"/>
      <c r="C95" s="40"/>
      <c r="D95" s="168"/>
      <c r="E95" s="168"/>
      <c r="F95" s="168"/>
      <c r="G95" s="168"/>
      <c r="H95" s="168"/>
      <c r="I95" s="168"/>
      <c r="J95" s="760"/>
      <c r="K95" s="168"/>
      <c r="L95" s="168"/>
      <c r="M95" s="167"/>
      <c r="N95" s="167"/>
      <c r="O95" s="167"/>
      <c r="P95" s="167"/>
      <c r="Q95" s="167"/>
      <c r="R95" s="167"/>
      <c r="S95" s="167"/>
    </row>
    <row r="96" spans="1:19" ht="12">
      <c r="A96" s="40"/>
      <c r="B96" s="40"/>
      <c r="C96" s="40"/>
      <c r="D96" s="167"/>
      <c r="E96" s="167"/>
      <c r="F96" s="168"/>
      <c r="G96" s="168"/>
      <c r="H96" s="168"/>
      <c r="I96" s="168"/>
      <c r="J96" s="760"/>
      <c r="K96" s="168"/>
      <c r="L96" s="168"/>
      <c r="M96" s="167"/>
      <c r="N96" s="167"/>
      <c r="O96" s="167"/>
      <c r="P96" s="167"/>
      <c r="Q96" s="167"/>
      <c r="R96" s="167"/>
      <c r="S96" s="167"/>
    </row>
    <row r="97" spans="1:19" ht="12">
      <c r="A97" s="40"/>
      <c r="B97" s="40"/>
      <c r="C97" s="40"/>
      <c r="D97" s="167"/>
      <c r="E97" s="167"/>
      <c r="F97" s="168"/>
      <c r="G97" s="168"/>
      <c r="H97" s="168"/>
      <c r="I97" s="168"/>
      <c r="J97" s="760"/>
      <c r="K97" s="168"/>
      <c r="L97" s="168"/>
      <c r="M97" s="167"/>
      <c r="N97" s="167"/>
      <c r="O97" s="167"/>
      <c r="P97" s="167"/>
      <c r="Q97" s="167"/>
      <c r="R97" s="167"/>
      <c r="S97" s="167"/>
    </row>
    <row r="98" spans="1:19" ht="12">
      <c r="A98" s="40"/>
      <c r="B98" s="40"/>
      <c r="C98" s="40"/>
      <c r="D98" s="167"/>
      <c r="E98" s="167"/>
      <c r="F98" s="168"/>
      <c r="G98" s="168"/>
      <c r="H98" s="168"/>
      <c r="I98" s="168"/>
      <c r="J98" s="760"/>
      <c r="K98" s="168"/>
      <c r="L98" s="168"/>
      <c r="M98" s="167"/>
      <c r="N98" s="167"/>
      <c r="O98" s="167"/>
      <c r="P98" s="167"/>
      <c r="Q98" s="167"/>
      <c r="R98" s="167"/>
      <c r="S98" s="167"/>
    </row>
    <row r="99" spans="1:19" ht="12">
      <c r="A99" s="40"/>
      <c r="B99" s="40"/>
      <c r="C99" s="40"/>
      <c r="D99" s="167"/>
      <c r="E99" s="167"/>
      <c r="F99" s="168"/>
      <c r="G99" s="168"/>
      <c r="H99" s="168"/>
      <c r="I99" s="168"/>
      <c r="J99" s="760"/>
      <c r="K99" s="168"/>
      <c r="L99" s="168"/>
      <c r="M99" s="167"/>
      <c r="N99" s="167"/>
      <c r="O99" s="167"/>
      <c r="P99" s="167"/>
      <c r="Q99" s="167"/>
      <c r="R99" s="167"/>
      <c r="S99" s="167"/>
    </row>
    <row r="100" spans="1:19" ht="12">
      <c r="A100" s="40"/>
      <c r="B100" s="40"/>
      <c r="C100" s="40"/>
      <c r="D100" s="167"/>
      <c r="E100" s="167"/>
      <c r="F100" s="168"/>
      <c r="G100" s="168"/>
      <c r="H100" s="168"/>
      <c r="I100" s="168"/>
      <c r="J100" s="760"/>
      <c r="K100" s="168"/>
      <c r="L100" s="168"/>
      <c r="M100" s="167"/>
      <c r="N100" s="167"/>
      <c r="O100" s="167"/>
      <c r="P100" s="167"/>
      <c r="Q100" s="167"/>
      <c r="R100" s="167"/>
      <c r="S100" s="167"/>
    </row>
    <row r="101" spans="1:19" ht="12">
      <c r="A101" s="41"/>
      <c r="B101" s="41"/>
      <c r="C101" s="41"/>
      <c r="D101" s="170"/>
      <c r="E101" s="170"/>
      <c r="F101" s="168"/>
      <c r="G101" s="168"/>
      <c r="H101" s="168"/>
      <c r="I101" s="168"/>
      <c r="J101" s="760"/>
      <c r="K101" s="168"/>
      <c r="L101" s="168"/>
      <c r="M101" s="170"/>
      <c r="N101" s="170"/>
      <c r="O101" s="170"/>
      <c r="P101" s="170"/>
      <c r="Q101" s="170"/>
      <c r="R101" s="170"/>
      <c r="S101" s="170"/>
    </row>
    <row r="102" spans="1:19" ht="12">
      <c r="A102" s="41"/>
      <c r="B102" s="41"/>
      <c r="C102" s="41"/>
      <c r="D102" s="170"/>
      <c r="E102" s="170"/>
      <c r="F102" s="168"/>
      <c r="G102" s="168"/>
      <c r="H102" s="168"/>
      <c r="I102" s="168"/>
      <c r="J102" s="760"/>
      <c r="K102" s="168"/>
      <c r="L102" s="168"/>
      <c r="M102" s="170"/>
      <c r="N102" s="170"/>
      <c r="O102" s="170"/>
      <c r="P102" s="170"/>
      <c r="Q102" s="170"/>
      <c r="R102" s="170"/>
      <c r="S102" s="170"/>
    </row>
    <row r="103" spans="1:19" ht="12">
      <c r="A103" s="41"/>
      <c r="B103" s="41"/>
      <c r="C103" s="41"/>
      <c r="D103" s="170"/>
      <c r="E103" s="170"/>
      <c r="F103" s="168"/>
      <c r="G103" s="168"/>
      <c r="H103" s="168"/>
      <c r="I103" s="168"/>
      <c r="J103" s="760"/>
      <c r="K103" s="168"/>
      <c r="L103" s="168"/>
      <c r="M103" s="170"/>
      <c r="N103" s="170"/>
      <c r="O103" s="170"/>
      <c r="P103" s="170"/>
      <c r="Q103" s="170"/>
      <c r="R103" s="170"/>
      <c r="S103" s="170"/>
    </row>
    <row r="104" spans="1:19" ht="12">
      <c r="A104" s="41"/>
      <c r="B104" s="41"/>
      <c r="C104" s="41"/>
      <c r="D104" s="170"/>
      <c r="E104" s="170"/>
      <c r="F104" s="168"/>
      <c r="G104" s="168"/>
      <c r="H104" s="168"/>
      <c r="I104" s="168"/>
      <c r="J104" s="760"/>
      <c r="K104" s="168"/>
      <c r="L104" s="168"/>
      <c r="M104" s="170"/>
      <c r="N104" s="170"/>
      <c r="O104" s="170"/>
      <c r="P104" s="170"/>
      <c r="Q104" s="170"/>
      <c r="R104" s="170"/>
      <c r="S104" s="170"/>
    </row>
    <row r="105" spans="1:19" ht="12">
      <c r="A105" s="41"/>
      <c r="B105" s="41"/>
      <c r="C105" s="41"/>
      <c r="D105" s="170"/>
      <c r="E105" s="170"/>
      <c r="F105" s="168"/>
      <c r="G105" s="168"/>
      <c r="H105" s="168"/>
      <c r="I105" s="168"/>
      <c r="J105" s="760"/>
      <c r="K105" s="168"/>
      <c r="L105" s="168"/>
      <c r="M105" s="170"/>
      <c r="N105" s="170"/>
      <c r="O105" s="170"/>
      <c r="P105" s="170"/>
      <c r="Q105" s="170"/>
      <c r="R105" s="170"/>
      <c r="S105" s="170"/>
    </row>
    <row r="106" spans="1:19" ht="12">
      <c r="A106" s="41"/>
      <c r="B106" s="41"/>
      <c r="C106" s="41"/>
      <c r="D106" s="170"/>
      <c r="E106" s="170"/>
      <c r="F106" s="168"/>
      <c r="G106" s="168"/>
      <c r="H106" s="168"/>
      <c r="I106" s="168"/>
      <c r="J106" s="760"/>
      <c r="K106" s="168"/>
      <c r="L106" s="168"/>
      <c r="M106" s="170"/>
      <c r="N106" s="170"/>
      <c r="O106" s="170"/>
      <c r="P106" s="170"/>
      <c r="Q106" s="170"/>
      <c r="R106" s="170"/>
      <c r="S106" s="170"/>
    </row>
    <row r="107" spans="1:19" ht="12">
      <c r="A107" s="41"/>
      <c r="B107" s="41"/>
      <c r="C107" s="41"/>
      <c r="D107" s="170"/>
      <c r="E107" s="170"/>
      <c r="F107" s="168"/>
      <c r="G107" s="168"/>
      <c r="H107" s="168"/>
      <c r="I107" s="168"/>
      <c r="J107" s="760"/>
      <c r="K107" s="168"/>
      <c r="L107" s="168"/>
      <c r="M107" s="170"/>
      <c r="N107" s="170"/>
      <c r="O107" s="170"/>
      <c r="P107" s="170"/>
      <c r="Q107" s="170"/>
      <c r="R107" s="170"/>
      <c r="S107" s="170"/>
    </row>
    <row r="108" spans="1:19" ht="12">
      <c r="A108" s="41"/>
      <c r="B108" s="41"/>
      <c r="C108" s="41"/>
      <c r="D108" s="170"/>
      <c r="E108" s="170"/>
      <c r="F108" s="168"/>
      <c r="G108" s="168"/>
      <c r="H108" s="168"/>
      <c r="I108" s="168"/>
      <c r="J108" s="760"/>
      <c r="K108" s="168"/>
      <c r="L108" s="168"/>
      <c r="M108" s="170"/>
      <c r="N108" s="170"/>
      <c r="O108" s="170"/>
      <c r="P108" s="170"/>
      <c r="Q108" s="170"/>
      <c r="R108" s="170"/>
      <c r="S108" s="170"/>
    </row>
    <row r="109" spans="1:19" ht="12">
      <c r="A109" s="41"/>
      <c r="B109" s="41"/>
      <c r="C109" s="41"/>
      <c r="D109" s="170"/>
      <c r="E109" s="170"/>
      <c r="F109" s="168"/>
      <c r="G109" s="168"/>
      <c r="H109" s="168"/>
      <c r="I109" s="168"/>
      <c r="J109" s="760"/>
      <c r="K109" s="168"/>
      <c r="L109" s="168"/>
      <c r="M109" s="170"/>
      <c r="N109" s="170"/>
      <c r="O109" s="170"/>
      <c r="P109" s="170"/>
      <c r="Q109" s="170"/>
      <c r="R109" s="170"/>
      <c r="S109" s="170"/>
    </row>
    <row r="110" spans="1:19" ht="12">
      <c r="A110" s="41"/>
      <c r="B110" s="41"/>
      <c r="C110" s="41"/>
      <c r="D110" s="170"/>
      <c r="E110" s="170"/>
      <c r="F110" s="168"/>
      <c r="G110" s="168"/>
      <c r="H110" s="168"/>
      <c r="I110" s="168"/>
      <c r="J110" s="760"/>
      <c r="K110" s="168"/>
      <c r="L110" s="168"/>
      <c r="M110" s="170"/>
      <c r="N110" s="170"/>
      <c r="O110" s="170"/>
      <c r="P110" s="170"/>
      <c r="Q110" s="170"/>
      <c r="R110" s="170"/>
      <c r="S110" s="170"/>
    </row>
    <row r="111" spans="1:19" ht="12">
      <c r="A111" s="41"/>
      <c r="B111" s="41"/>
      <c r="C111" s="41"/>
      <c r="D111" s="170"/>
      <c r="E111" s="170"/>
      <c r="F111" s="168"/>
      <c r="G111" s="168"/>
      <c r="H111" s="168"/>
      <c r="I111" s="168"/>
      <c r="J111" s="760"/>
      <c r="K111" s="168"/>
      <c r="L111" s="168"/>
      <c r="M111" s="170"/>
      <c r="N111" s="170"/>
      <c r="O111" s="170"/>
      <c r="P111" s="170"/>
      <c r="Q111" s="170"/>
      <c r="R111" s="170"/>
      <c r="S111" s="170"/>
    </row>
    <row r="112" spans="1:19" ht="12">
      <c r="A112" s="41"/>
      <c r="B112" s="41"/>
      <c r="C112" s="41"/>
      <c r="D112" s="170"/>
      <c r="E112" s="170"/>
      <c r="F112" s="168"/>
      <c r="G112" s="168"/>
      <c r="H112" s="168"/>
      <c r="I112" s="168"/>
      <c r="J112" s="760"/>
      <c r="K112" s="168"/>
      <c r="L112" s="168"/>
      <c r="M112" s="170"/>
      <c r="N112" s="170"/>
      <c r="O112" s="170"/>
      <c r="P112" s="170"/>
      <c r="Q112" s="170"/>
      <c r="R112" s="170"/>
      <c r="S112" s="170"/>
    </row>
    <row r="113" spans="1:19" ht="12">
      <c r="A113" s="41"/>
      <c r="B113" s="41"/>
      <c r="C113" s="41"/>
      <c r="D113" s="170"/>
      <c r="E113" s="170"/>
      <c r="F113" s="168"/>
      <c r="G113" s="168"/>
      <c r="H113" s="168"/>
      <c r="I113" s="168"/>
      <c r="J113" s="760"/>
      <c r="K113" s="168"/>
      <c r="L113" s="168"/>
      <c r="M113" s="170"/>
      <c r="N113" s="170"/>
      <c r="O113" s="170"/>
      <c r="P113" s="170"/>
      <c r="Q113" s="170"/>
      <c r="R113" s="170"/>
      <c r="S113" s="170"/>
    </row>
    <row r="114" spans="1:19" ht="12">
      <c r="A114" s="41"/>
      <c r="B114" s="41"/>
      <c r="C114" s="41"/>
      <c r="D114" s="170"/>
      <c r="E114" s="170"/>
      <c r="F114" s="168"/>
      <c r="G114" s="168"/>
      <c r="H114" s="168"/>
      <c r="I114" s="168"/>
      <c r="J114" s="760"/>
      <c r="K114" s="168"/>
      <c r="L114" s="168"/>
      <c r="M114" s="170"/>
      <c r="N114" s="170"/>
      <c r="O114" s="170"/>
      <c r="P114" s="170"/>
      <c r="Q114" s="170"/>
      <c r="R114" s="170"/>
      <c r="S114" s="170"/>
    </row>
    <row r="115" spans="1:19" ht="12">
      <c r="A115" s="41"/>
      <c r="B115" s="41"/>
      <c r="C115" s="41"/>
      <c r="D115" s="170"/>
      <c r="E115" s="170"/>
      <c r="F115" s="168"/>
      <c r="G115" s="168"/>
      <c r="H115" s="168"/>
      <c r="I115" s="168"/>
      <c r="J115" s="760"/>
      <c r="K115" s="168"/>
      <c r="L115" s="168"/>
      <c r="M115" s="170"/>
      <c r="N115" s="170"/>
      <c r="O115" s="170"/>
      <c r="P115" s="170"/>
      <c r="Q115" s="170"/>
      <c r="R115" s="170"/>
      <c r="S115" s="170"/>
    </row>
    <row r="116" spans="1:19" ht="12">
      <c r="A116" s="41"/>
      <c r="B116" s="41"/>
      <c r="C116" s="41"/>
      <c r="D116" s="170"/>
      <c r="E116" s="170"/>
      <c r="F116" s="168"/>
      <c r="G116" s="168"/>
      <c r="H116" s="168"/>
      <c r="I116" s="168"/>
      <c r="J116" s="760"/>
      <c r="K116" s="168"/>
      <c r="L116" s="168"/>
      <c r="M116" s="170"/>
      <c r="N116" s="170"/>
      <c r="O116" s="170"/>
      <c r="P116" s="170"/>
      <c r="Q116" s="170"/>
      <c r="R116" s="170"/>
      <c r="S116" s="170"/>
    </row>
    <row r="117" spans="1:19" ht="12">
      <c r="A117" s="41"/>
      <c r="B117" s="41"/>
      <c r="C117" s="41"/>
      <c r="D117" s="170"/>
      <c r="E117" s="170"/>
      <c r="F117" s="168"/>
      <c r="G117" s="168"/>
      <c r="H117" s="168"/>
      <c r="I117" s="168"/>
      <c r="J117" s="760"/>
      <c r="K117" s="168"/>
      <c r="L117" s="168"/>
      <c r="M117" s="170"/>
      <c r="N117" s="170"/>
      <c r="O117" s="170"/>
      <c r="P117" s="170"/>
      <c r="Q117" s="170"/>
      <c r="R117" s="170"/>
      <c r="S117" s="170"/>
    </row>
    <row r="118" spans="1:19" ht="12">
      <c r="A118" s="41"/>
      <c r="B118" s="41"/>
      <c r="C118" s="41"/>
      <c r="D118" s="170"/>
      <c r="E118" s="170"/>
      <c r="F118" s="168"/>
      <c r="G118" s="168"/>
      <c r="H118" s="168"/>
      <c r="I118" s="168"/>
      <c r="J118" s="760"/>
      <c r="K118" s="168"/>
      <c r="L118" s="168"/>
      <c r="M118" s="170"/>
      <c r="N118" s="170"/>
      <c r="O118" s="170"/>
      <c r="P118" s="170"/>
      <c r="Q118" s="170"/>
      <c r="R118" s="170"/>
      <c r="S118" s="170"/>
    </row>
    <row r="119" spans="1:19" ht="12">
      <c r="A119" s="41"/>
      <c r="B119" s="41"/>
      <c r="C119" s="41"/>
      <c r="D119" s="170"/>
      <c r="E119" s="170"/>
      <c r="F119" s="168"/>
      <c r="G119" s="168"/>
      <c r="H119" s="168"/>
      <c r="I119" s="168"/>
      <c r="J119" s="760"/>
      <c r="K119" s="168"/>
      <c r="L119" s="168"/>
      <c r="M119" s="170"/>
      <c r="N119" s="170"/>
      <c r="O119" s="170"/>
      <c r="P119" s="170"/>
      <c r="Q119" s="170"/>
      <c r="R119" s="170"/>
      <c r="S119" s="170"/>
    </row>
    <row r="120" spans="1:19" ht="12">
      <c r="A120" s="41"/>
      <c r="B120" s="41"/>
      <c r="C120" s="41"/>
      <c r="D120" s="170"/>
      <c r="E120" s="170"/>
      <c r="F120" s="168"/>
      <c r="G120" s="168"/>
      <c r="H120" s="168"/>
      <c r="I120" s="168"/>
      <c r="J120" s="760"/>
      <c r="K120" s="168"/>
      <c r="L120" s="168"/>
      <c r="M120" s="170"/>
      <c r="N120" s="170"/>
      <c r="O120" s="170"/>
      <c r="P120" s="170"/>
      <c r="Q120" s="170"/>
      <c r="R120" s="170"/>
      <c r="S120" s="170"/>
    </row>
    <row r="121" spans="1:19" ht="12">
      <c r="A121" s="41"/>
      <c r="B121" s="41"/>
      <c r="C121" s="41"/>
      <c r="D121" s="170"/>
      <c r="E121" s="170"/>
      <c r="F121" s="168"/>
      <c r="G121" s="168"/>
      <c r="H121" s="168"/>
      <c r="I121" s="168"/>
      <c r="J121" s="760"/>
      <c r="K121" s="168"/>
      <c r="L121" s="168"/>
      <c r="M121" s="170"/>
      <c r="N121" s="170"/>
      <c r="O121" s="170"/>
      <c r="P121" s="170"/>
      <c r="Q121" s="170"/>
      <c r="R121" s="170"/>
      <c r="S121" s="170"/>
    </row>
    <row r="122" spans="1:19" ht="12">
      <c r="A122" s="41"/>
      <c r="B122" s="41"/>
      <c r="C122" s="41"/>
      <c r="D122" s="170"/>
      <c r="E122" s="170"/>
      <c r="F122" s="168"/>
      <c r="G122" s="168"/>
      <c r="H122" s="168"/>
      <c r="I122" s="168"/>
      <c r="J122" s="760"/>
      <c r="K122" s="168"/>
      <c r="L122" s="168"/>
      <c r="M122" s="170"/>
      <c r="N122" s="170"/>
      <c r="O122" s="170"/>
      <c r="P122" s="170"/>
      <c r="Q122" s="170"/>
      <c r="R122" s="170"/>
      <c r="S122" s="170"/>
    </row>
    <row r="123" spans="1:19" ht="12">
      <c r="A123" s="41"/>
      <c r="B123" s="41"/>
      <c r="C123" s="41"/>
      <c r="D123" s="170"/>
      <c r="E123" s="170"/>
      <c r="F123" s="168"/>
      <c r="G123" s="168"/>
      <c r="H123" s="168"/>
      <c r="I123" s="168"/>
      <c r="J123" s="760"/>
      <c r="K123" s="168"/>
      <c r="L123" s="168"/>
      <c r="M123" s="170"/>
      <c r="N123" s="170"/>
      <c r="O123" s="170"/>
      <c r="P123" s="170"/>
      <c r="Q123" s="170"/>
      <c r="R123" s="170"/>
      <c r="S123" s="170"/>
    </row>
    <row r="124" spans="1:19" ht="12">
      <c r="A124" s="41"/>
      <c r="B124" s="41"/>
      <c r="C124" s="41"/>
      <c r="D124" s="170"/>
      <c r="E124" s="170"/>
      <c r="F124" s="168"/>
      <c r="G124" s="168"/>
      <c r="H124" s="168"/>
      <c r="I124" s="168"/>
      <c r="J124" s="760"/>
      <c r="K124" s="168"/>
      <c r="L124" s="168"/>
      <c r="M124" s="170"/>
      <c r="N124" s="170"/>
      <c r="O124" s="170"/>
      <c r="P124" s="170"/>
      <c r="Q124" s="170"/>
      <c r="R124" s="170"/>
      <c r="S124" s="170"/>
    </row>
    <row r="125" spans="1:19" ht="12">
      <c r="A125" s="41"/>
      <c r="B125" s="41"/>
      <c r="C125" s="41"/>
      <c r="D125" s="170"/>
      <c r="E125" s="170"/>
      <c r="F125" s="168"/>
      <c r="G125" s="168"/>
      <c r="H125" s="168"/>
      <c r="I125" s="168"/>
      <c r="J125" s="760"/>
      <c r="K125" s="168"/>
      <c r="L125" s="168"/>
      <c r="M125" s="170"/>
      <c r="N125" s="170"/>
      <c r="O125" s="170"/>
      <c r="P125" s="170"/>
      <c r="Q125" s="170"/>
      <c r="R125" s="170"/>
      <c r="S125" s="170"/>
    </row>
    <row r="126" spans="1:19" ht="12">
      <c r="A126" s="41"/>
      <c r="B126" s="41"/>
      <c r="C126" s="41"/>
      <c r="D126" s="170"/>
      <c r="E126" s="170"/>
      <c r="F126" s="168"/>
      <c r="G126" s="168"/>
      <c r="H126" s="168"/>
      <c r="I126" s="168"/>
      <c r="J126" s="760"/>
      <c r="K126" s="168"/>
      <c r="L126" s="168"/>
      <c r="M126" s="170"/>
      <c r="N126" s="170"/>
      <c r="O126" s="170"/>
      <c r="P126" s="170"/>
      <c r="Q126" s="170"/>
      <c r="R126" s="170"/>
      <c r="S126" s="170"/>
    </row>
    <row r="127" spans="1:19" ht="12">
      <c r="A127" s="41"/>
      <c r="B127" s="41"/>
      <c r="C127" s="41"/>
      <c r="D127" s="170"/>
      <c r="E127" s="170"/>
      <c r="F127" s="168"/>
      <c r="G127" s="168"/>
      <c r="H127" s="168"/>
      <c r="I127" s="168"/>
      <c r="J127" s="760"/>
      <c r="K127" s="168"/>
      <c r="L127" s="168"/>
      <c r="M127" s="170"/>
      <c r="N127" s="170"/>
      <c r="O127" s="170"/>
      <c r="P127" s="170"/>
      <c r="Q127" s="170"/>
      <c r="R127" s="170"/>
      <c r="S127" s="170"/>
    </row>
    <row r="128" spans="1:19" ht="12">
      <c r="A128" s="41"/>
      <c r="B128" s="41"/>
      <c r="C128" s="41"/>
      <c r="D128" s="170"/>
      <c r="E128" s="170"/>
      <c r="F128" s="168"/>
      <c r="G128" s="168"/>
      <c r="H128" s="168"/>
      <c r="I128" s="168"/>
      <c r="J128" s="760"/>
      <c r="K128" s="168"/>
      <c r="L128" s="168"/>
      <c r="M128" s="170"/>
      <c r="N128" s="170"/>
      <c r="O128" s="170"/>
      <c r="P128" s="170"/>
      <c r="Q128" s="170"/>
      <c r="R128" s="170"/>
      <c r="S128" s="170"/>
    </row>
    <row r="129" spans="1:19" ht="12">
      <c r="A129" s="41"/>
      <c r="B129" s="41"/>
      <c r="C129" s="41"/>
      <c r="D129" s="170"/>
      <c r="E129" s="170"/>
      <c r="F129" s="168"/>
      <c r="G129" s="168"/>
      <c r="H129" s="168"/>
      <c r="I129" s="168"/>
      <c r="J129" s="760"/>
      <c r="K129" s="168"/>
      <c r="L129" s="168"/>
      <c r="M129" s="170"/>
      <c r="N129" s="170"/>
      <c r="O129" s="170"/>
      <c r="P129" s="170"/>
      <c r="Q129" s="170"/>
      <c r="R129" s="170"/>
      <c r="S129" s="170"/>
    </row>
    <row r="130" spans="1:19" ht="12">
      <c r="A130" s="41"/>
      <c r="B130" s="41"/>
      <c r="C130" s="41"/>
      <c r="D130" s="170"/>
      <c r="E130" s="170"/>
      <c r="F130" s="168"/>
      <c r="G130" s="168"/>
      <c r="H130" s="168"/>
      <c r="I130" s="168"/>
      <c r="J130" s="760"/>
      <c r="K130" s="168"/>
      <c r="L130" s="168"/>
      <c r="M130" s="170"/>
      <c r="N130" s="170"/>
      <c r="O130" s="170"/>
      <c r="P130" s="170"/>
      <c r="Q130" s="170"/>
      <c r="R130" s="170"/>
      <c r="S130" s="170"/>
    </row>
    <row r="131" spans="1:19" ht="12">
      <c r="A131" s="41"/>
      <c r="B131" s="41"/>
      <c r="C131" s="41"/>
      <c r="D131" s="170"/>
      <c r="E131" s="170"/>
      <c r="F131" s="168"/>
      <c r="G131" s="168"/>
      <c r="H131" s="168"/>
      <c r="I131" s="168"/>
      <c r="J131" s="760"/>
      <c r="K131" s="168"/>
      <c r="L131" s="168"/>
      <c r="M131" s="170"/>
      <c r="N131" s="170"/>
      <c r="O131" s="170"/>
      <c r="P131" s="170"/>
      <c r="Q131" s="170"/>
      <c r="R131" s="170"/>
      <c r="S131" s="170"/>
    </row>
    <row r="132" spans="1:19" ht="12">
      <c r="A132" s="41"/>
      <c r="B132" s="41"/>
      <c r="C132" s="41"/>
      <c r="D132" s="170"/>
      <c r="E132" s="170"/>
      <c r="F132" s="168"/>
      <c r="G132" s="168"/>
      <c r="H132" s="168"/>
      <c r="I132" s="168"/>
      <c r="J132" s="760"/>
      <c r="K132" s="168"/>
      <c r="L132" s="168"/>
      <c r="M132" s="170"/>
      <c r="N132" s="170"/>
      <c r="O132" s="170"/>
      <c r="P132" s="170"/>
      <c r="Q132" s="170"/>
      <c r="R132" s="170"/>
      <c r="S132" s="170"/>
    </row>
    <row r="133" spans="1:19" ht="12">
      <c r="A133" s="41"/>
      <c r="B133" s="41"/>
      <c r="C133" s="41"/>
      <c r="D133" s="170"/>
      <c r="E133" s="170"/>
      <c r="F133" s="168"/>
      <c r="G133" s="168"/>
      <c r="H133" s="168"/>
      <c r="I133" s="168"/>
      <c r="J133" s="760"/>
      <c r="K133" s="168"/>
      <c r="L133" s="168"/>
      <c r="M133" s="170"/>
      <c r="N133" s="170"/>
      <c r="O133" s="170"/>
      <c r="P133" s="170"/>
      <c r="Q133" s="170"/>
      <c r="R133" s="170"/>
      <c r="S133" s="170"/>
    </row>
    <row r="134" spans="1:19" ht="12">
      <c r="A134" s="41"/>
      <c r="B134" s="41"/>
      <c r="C134" s="41"/>
      <c r="D134" s="170"/>
      <c r="E134" s="170"/>
      <c r="F134" s="168"/>
      <c r="G134" s="168"/>
      <c r="H134" s="168"/>
      <c r="I134" s="168"/>
      <c r="J134" s="760"/>
      <c r="K134" s="168"/>
      <c r="L134" s="168"/>
      <c r="M134" s="170"/>
      <c r="N134" s="170"/>
      <c r="O134" s="170"/>
      <c r="P134" s="170"/>
      <c r="Q134" s="170"/>
      <c r="R134" s="170"/>
      <c r="S134" s="170"/>
    </row>
    <row r="135" spans="1:19" ht="12">
      <c r="A135" s="41"/>
      <c r="B135" s="41"/>
      <c r="C135" s="41"/>
      <c r="D135" s="170"/>
      <c r="E135" s="170"/>
      <c r="F135" s="168"/>
      <c r="G135" s="168"/>
      <c r="H135" s="168"/>
      <c r="I135" s="168"/>
      <c r="J135" s="760"/>
      <c r="K135" s="168"/>
      <c r="L135" s="168"/>
      <c r="M135" s="170"/>
      <c r="N135" s="170"/>
      <c r="O135" s="170"/>
      <c r="P135" s="170"/>
      <c r="Q135" s="170"/>
      <c r="R135" s="170"/>
      <c r="S135" s="170"/>
    </row>
    <row r="136" spans="1:19" ht="12">
      <c r="A136" s="41"/>
      <c r="B136" s="41"/>
      <c r="C136" s="41"/>
      <c r="D136" s="170"/>
      <c r="E136" s="170"/>
      <c r="F136" s="168"/>
      <c r="G136" s="168"/>
      <c r="H136" s="168"/>
      <c r="I136" s="168"/>
      <c r="J136" s="760"/>
      <c r="K136" s="168"/>
      <c r="L136" s="168"/>
      <c r="M136" s="170"/>
      <c r="N136" s="170"/>
      <c r="O136" s="170"/>
      <c r="P136" s="170"/>
      <c r="Q136" s="170"/>
      <c r="R136" s="170"/>
      <c r="S136" s="170"/>
    </row>
    <row r="137" spans="1:19" ht="12">
      <c r="A137" s="41"/>
      <c r="B137" s="41"/>
      <c r="C137" s="41"/>
      <c r="D137" s="170"/>
      <c r="E137" s="170"/>
      <c r="F137" s="168"/>
      <c r="G137" s="168"/>
      <c r="H137" s="168"/>
      <c r="I137" s="168"/>
      <c r="J137" s="760"/>
      <c r="K137" s="168"/>
      <c r="L137" s="168"/>
      <c r="M137" s="170"/>
      <c r="N137" s="170"/>
      <c r="O137" s="170"/>
      <c r="P137" s="170"/>
      <c r="Q137" s="170"/>
      <c r="R137" s="170"/>
      <c r="S137" s="170"/>
    </row>
    <row r="138" spans="1:19" ht="12">
      <c r="A138" s="41"/>
      <c r="B138" s="41"/>
      <c r="C138" s="41"/>
      <c r="D138" s="170"/>
      <c r="E138" s="170"/>
      <c r="F138" s="168"/>
      <c r="G138" s="168"/>
      <c r="H138" s="168"/>
      <c r="I138" s="168"/>
      <c r="J138" s="760"/>
      <c r="K138" s="168"/>
      <c r="L138" s="168"/>
      <c r="M138" s="170"/>
      <c r="N138" s="170"/>
      <c r="O138" s="170"/>
      <c r="P138" s="170"/>
      <c r="Q138" s="170"/>
      <c r="R138" s="170"/>
      <c r="S138" s="170"/>
    </row>
    <row r="139" spans="1:19" ht="12">
      <c r="A139" s="41"/>
      <c r="B139" s="41"/>
      <c r="C139" s="41"/>
      <c r="D139" s="170"/>
      <c r="E139" s="170"/>
      <c r="F139" s="168"/>
      <c r="G139" s="168"/>
      <c r="H139" s="168"/>
      <c r="I139" s="168"/>
      <c r="J139" s="760"/>
      <c r="K139" s="168"/>
      <c r="L139" s="168"/>
      <c r="M139" s="170"/>
      <c r="N139" s="170"/>
      <c r="O139" s="170"/>
      <c r="P139" s="170"/>
      <c r="Q139" s="170"/>
      <c r="R139" s="170"/>
      <c r="S139" s="170"/>
    </row>
    <row r="140" spans="1:19" ht="12">
      <c r="A140" s="41"/>
      <c r="B140" s="41"/>
      <c r="C140" s="41"/>
      <c r="D140" s="170"/>
      <c r="E140" s="170"/>
      <c r="F140" s="168"/>
      <c r="G140" s="168"/>
      <c r="H140" s="168"/>
      <c r="I140" s="168"/>
      <c r="J140" s="760"/>
      <c r="K140" s="168"/>
      <c r="L140" s="168"/>
      <c r="M140" s="170"/>
      <c r="N140" s="170"/>
      <c r="O140" s="170"/>
      <c r="P140" s="170"/>
      <c r="Q140" s="170"/>
      <c r="R140" s="170"/>
      <c r="S140" s="170"/>
    </row>
    <row r="141" spans="1:19" ht="12">
      <c r="A141" s="41"/>
      <c r="B141" s="41"/>
      <c r="C141" s="41"/>
      <c r="D141" s="170"/>
      <c r="E141" s="170"/>
      <c r="F141" s="168"/>
      <c r="G141" s="168"/>
      <c r="H141" s="168"/>
      <c r="I141" s="168"/>
      <c r="J141" s="760"/>
      <c r="K141" s="168"/>
      <c r="L141" s="168"/>
      <c r="M141" s="170"/>
      <c r="N141" s="170"/>
      <c r="O141" s="170"/>
      <c r="P141" s="170"/>
      <c r="Q141" s="170"/>
      <c r="R141" s="170"/>
      <c r="S141" s="170"/>
    </row>
    <row r="142" spans="1:19" ht="12">
      <c r="A142" s="41"/>
      <c r="B142" s="41"/>
      <c r="C142" s="41"/>
      <c r="D142" s="170"/>
      <c r="E142" s="170"/>
      <c r="F142" s="168"/>
      <c r="G142" s="168"/>
      <c r="H142" s="168"/>
      <c r="I142" s="168"/>
      <c r="J142" s="760"/>
      <c r="K142" s="168"/>
      <c r="L142" s="168"/>
      <c r="M142" s="170"/>
      <c r="N142" s="170"/>
      <c r="O142" s="170"/>
      <c r="P142" s="170"/>
      <c r="Q142" s="170"/>
      <c r="R142" s="170"/>
      <c r="S142" s="170"/>
    </row>
    <row r="143" spans="1:19" ht="12">
      <c r="A143" s="41"/>
      <c r="B143" s="41"/>
      <c r="C143" s="41"/>
      <c r="D143" s="170"/>
      <c r="E143" s="170"/>
      <c r="F143" s="168"/>
      <c r="G143" s="168"/>
      <c r="H143" s="168"/>
      <c r="I143" s="168"/>
      <c r="J143" s="760"/>
      <c r="K143" s="168"/>
      <c r="L143" s="168"/>
      <c r="M143" s="170"/>
      <c r="N143" s="170"/>
      <c r="O143" s="170"/>
      <c r="P143" s="170"/>
      <c r="Q143" s="170"/>
      <c r="R143" s="170"/>
      <c r="S143" s="170"/>
    </row>
    <row r="144" spans="1:19" ht="12">
      <c r="A144" s="41"/>
      <c r="B144" s="41"/>
      <c r="C144" s="41"/>
      <c r="D144" s="170"/>
      <c r="E144" s="170"/>
      <c r="F144" s="168"/>
      <c r="G144" s="168"/>
      <c r="H144" s="168"/>
      <c r="I144" s="168"/>
      <c r="J144" s="760"/>
      <c r="K144" s="168"/>
      <c r="L144" s="168"/>
      <c r="M144" s="170"/>
      <c r="N144" s="170"/>
      <c r="O144" s="170"/>
      <c r="P144" s="170"/>
      <c r="Q144" s="170"/>
      <c r="R144" s="170"/>
      <c r="S144" s="170"/>
    </row>
    <row r="145" spans="1:19" ht="12">
      <c r="A145" s="41"/>
      <c r="B145" s="41"/>
      <c r="C145" s="41"/>
      <c r="D145" s="170"/>
      <c r="E145" s="170"/>
      <c r="F145" s="168"/>
      <c r="G145" s="168"/>
      <c r="H145" s="168"/>
      <c r="I145" s="168"/>
      <c r="J145" s="760"/>
      <c r="K145" s="168"/>
      <c r="L145" s="168"/>
      <c r="M145" s="170"/>
      <c r="N145" s="170"/>
      <c r="O145" s="170"/>
      <c r="P145" s="170"/>
      <c r="Q145" s="170"/>
      <c r="R145" s="170"/>
      <c r="S145" s="170"/>
    </row>
    <row r="146" spans="1:19" ht="12">
      <c r="A146" s="41"/>
      <c r="B146" s="41"/>
      <c r="C146" s="41"/>
      <c r="D146" s="170"/>
      <c r="E146" s="170"/>
      <c r="F146" s="168"/>
      <c r="G146" s="168"/>
      <c r="H146" s="168"/>
      <c r="I146" s="168"/>
      <c r="J146" s="760"/>
      <c r="K146" s="168"/>
      <c r="L146" s="168"/>
      <c r="M146" s="170"/>
      <c r="N146" s="170"/>
      <c r="O146" s="170"/>
      <c r="P146" s="170"/>
      <c r="Q146" s="170"/>
      <c r="R146" s="170"/>
      <c r="S146" s="170"/>
    </row>
    <row r="147" spans="1:19" ht="12">
      <c r="A147" s="41"/>
      <c r="B147" s="41"/>
      <c r="C147" s="41"/>
      <c r="D147" s="170"/>
      <c r="E147" s="170"/>
      <c r="F147" s="168"/>
      <c r="G147" s="168"/>
      <c r="H147" s="168"/>
      <c r="I147" s="168"/>
      <c r="J147" s="760"/>
      <c r="K147" s="168"/>
      <c r="L147" s="168"/>
      <c r="M147" s="170"/>
      <c r="N147" s="170"/>
      <c r="O147" s="170"/>
      <c r="P147" s="170"/>
      <c r="Q147" s="170"/>
      <c r="R147" s="170"/>
      <c r="S147" s="170"/>
    </row>
    <row r="148" spans="1:19" ht="12">
      <c r="A148" s="41"/>
      <c r="B148" s="41"/>
      <c r="C148" s="41"/>
      <c r="D148" s="170"/>
      <c r="E148" s="170"/>
      <c r="F148" s="168"/>
      <c r="G148" s="168"/>
      <c r="H148" s="168"/>
      <c r="I148" s="168"/>
      <c r="J148" s="760"/>
      <c r="K148" s="168"/>
      <c r="L148" s="168"/>
      <c r="M148" s="170"/>
      <c r="N148" s="170"/>
      <c r="O148" s="170"/>
      <c r="P148" s="170"/>
      <c r="Q148" s="170"/>
      <c r="R148" s="170"/>
      <c r="S148" s="170"/>
    </row>
    <row r="149" spans="1:19" ht="12">
      <c r="A149" s="41"/>
      <c r="B149" s="41"/>
      <c r="C149" s="41"/>
      <c r="D149" s="170"/>
      <c r="E149" s="170"/>
      <c r="F149" s="168"/>
      <c r="G149" s="168"/>
      <c r="H149" s="168"/>
      <c r="I149" s="168"/>
      <c r="J149" s="760"/>
      <c r="K149" s="168"/>
      <c r="L149" s="168"/>
      <c r="M149" s="170"/>
      <c r="N149" s="170"/>
      <c r="O149" s="170"/>
      <c r="P149" s="170"/>
      <c r="Q149" s="170"/>
      <c r="R149" s="170"/>
      <c r="S149" s="170"/>
    </row>
    <row r="150" spans="1:19" ht="12">
      <c r="A150" s="41"/>
      <c r="B150" s="41"/>
      <c r="C150" s="41"/>
      <c r="D150" s="170"/>
      <c r="E150" s="170"/>
      <c r="F150" s="168"/>
      <c r="G150" s="168"/>
      <c r="H150" s="168"/>
      <c r="I150" s="168"/>
      <c r="J150" s="760"/>
      <c r="K150" s="168"/>
      <c r="L150" s="168"/>
      <c r="M150" s="170"/>
      <c r="N150" s="170"/>
      <c r="O150" s="170"/>
      <c r="P150" s="170"/>
      <c r="Q150" s="170"/>
      <c r="R150" s="170"/>
      <c r="S150" s="170"/>
    </row>
    <row r="151" spans="1:19" ht="12">
      <c r="A151" s="41"/>
      <c r="B151" s="41"/>
      <c r="C151" s="41"/>
      <c r="D151" s="170"/>
      <c r="E151" s="170"/>
      <c r="F151" s="168"/>
      <c r="G151" s="168"/>
      <c r="H151" s="168"/>
      <c r="I151" s="168"/>
      <c r="J151" s="760"/>
      <c r="K151" s="168"/>
      <c r="L151" s="168"/>
      <c r="M151" s="170"/>
      <c r="N151" s="170"/>
      <c r="O151" s="170"/>
      <c r="P151" s="170"/>
      <c r="Q151" s="170"/>
      <c r="R151" s="170"/>
      <c r="S151" s="170"/>
    </row>
    <row r="152" spans="1:19" ht="12">
      <c r="A152" s="41"/>
      <c r="B152" s="41"/>
      <c r="C152" s="41"/>
      <c r="D152" s="170"/>
      <c r="E152" s="170"/>
      <c r="F152" s="168"/>
      <c r="G152" s="168"/>
      <c r="H152" s="168"/>
      <c r="I152" s="168"/>
      <c r="J152" s="760"/>
      <c r="K152" s="168"/>
      <c r="L152" s="168"/>
      <c r="M152" s="170"/>
      <c r="N152" s="170"/>
      <c r="O152" s="170"/>
      <c r="P152" s="170"/>
      <c r="Q152" s="170"/>
      <c r="R152" s="170"/>
      <c r="S152" s="170"/>
    </row>
    <row r="153" spans="1:19" ht="12">
      <c r="A153" s="41"/>
      <c r="B153" s="41"/>
      <c r="C153" s="41"/>
      <c r="D153" s="170"/>
      <c r="E153" s="170"/>
      <c r="F153" s="168"/>
      <c r="G153" s="168"/>
      <c r="H153" s="168"/>
      <c r="I153" s="168"/>
      <c r="J153" s="760"/>
      <c r="K153" s="168"/>
      <c r="L153" s="168"/>
      <c r="M153" s="170"/>
      <c r="N153" s="170"/>
      <c r="O153" s="170"/>
      <c r="P153" s="170"/>
      <c r="Q153" s="170"/>
      <c r="R153" s="170"/>
      <c r="S153" s="170"/>
    </row>
    <row r="154" spans="1:19" ht="12">
      <c r="A154" s="41"/>
      <c r="B154" s="41"/>
      <c r="C154" s="41"/>
      <c r="D154" s="170"/>
      <c r="E154" s="170"/>
      <c r="F154" s="168"/>
      <c r="G154" s="168"/>
      <c r="H154" s="168"/>
      <c r="I154" s="168"/>
      <c r="J154" s="760"/>
      <c r="K154" s="168"/>
      <c r="L154" s="168"/>
      <c r="M154" s="170"/>
      <c r="N154" s="170"/>
      <c r="O154" s="170"/>
      <c r="P154" s="170"/>
      <c r="Q154" s="170"/>
      <c r="R154" s="170"/>
      <c r="S154" s="170"/>
    </row>
    <row r="155" spans="1:19" ht="12">
      <c r="A155" s="41"/>
      <c r="B155" s="41"/>
      <c r="C155" s="41"/>
      <c r="D155" s="170"/>
      <c r="E155" s="170"/>
      <c r="F155" s="168"/>
      <c r="G155" s="168"/>
      <c r="H155" s="168"/>
      <c r="I155" s="168"/>
      <c r="J155" s="760"/>
      <c r="K155" s="168"/>
      <c r="L155" s="168"/>
      <c r="M155" s="170"/>
      <c r="N155" s="170"/>
      <c r="O155" s="170"/>
      <c r="P155" s="170"/>
      <c r="Q155" s="170"/>
      <c r="R155" s="170"/>
      <c r="S155" s="170"/>
    </row>
    <row r="156" spans="1:19" ht="12">
      <c r="A156" s="41"/>
      <c r="B156" s="41"/>
      <c r="C156" s="41"/>
      <c r="D156" s="170"/>
      <c r="E156" s="170"/>
      <c r="F156" s="168"/>
      <c r="G156" s="168"/>
      <c r="H156" s="168"/>
      <c r="I156" s="168"/>
      <c r="J156" s="760"/>
      <c r="K156" s="168"/>
      <c r="L156" s="168"/>
      <c r="M156" s="170"/>
      <c r="N156" s="170"/>
      <c r="O156" s="170"/>
      <c r="P156" s="170"/>
      <c r="Q156" s="170"/>
      <c r="R156" s="170"/>
      <c r="S156" s="170"/>
    </row>
    <row r="157" spans="1:19" ht="12">
      <c r="A157" s="41"/>
      <c r="B157" s="41"/>
      <c r="C157" s="41"/>
      <c r="D157" s="170"/>
      <c r="E157" s="170"/>
      <c r="F157" s="168"/>
      <c r="G157" s="168"/>
      <c r="H157" s="168"/>
      <c r="I157" s="168"/>
      <c r="J157" s="760"/>
      <c r="K157" s="168"/>
      <c r="L157" s="168"/>
      <c r="M157" s="170"/>
      <c r="N157" s="170"/>
      <c r="O157" s="170"/>
      <c r="P157" s="170"/>
      <c r="Q157" s="170"/>
      <c r="R157" s="170"/>
      <c r="S157" s="170"/>
    </row>
    <row r="158" spans="1:19" ht="12">
      <c r="A158" s="41"/>
      <c r="B158" s="41"/>
      <c r="C158" s="41"/>
      <c r="D158" s="170"/>
      <c r="E158" s="170"/>
      <c r="F158" s="168"/>
      <c r="G158" s="168"/>
      <c r="H158" s="168"/>
      <c r="I158" s="168"/>
      <c r="J158" s="760"/>
      <c r="K158" s="168"/>
      <c r="L158" s="168"/>
      <c r="M158" s="170"/>
      <c r="N158" s="170"/>
      <c r="O158" s="170"/>
      <c r="P158" s="170"/>
      <c r="Q158" s="170"/>
      <c r="R158" s="170"/>
      <c r="S158" s="170"/>
    </row>
    <row r="159" spans="1:19" ht="12">
      <c r="A159" s="41"/>
      <c r="B159" s="41"/>
      <c r="C159" s="41"/>
      <c r="D159" s="170"/>
      <c r="E159" s="170"/>
      <c r="F159" s="168"/>
      <c r="G159" s="168"/>
      <c r="H159" s="168"/>
      <c r="I159" s="168"/>
      <c r="J159" s="760"/>
      <c r="K159" s="168"/>
      <c r="L159" s="168"/>
      <c r="M159" s="170"/>
      <c r="N159" s="170"/>
      <c r="O159" s="170"/>
      <c r="P159" s="170"/>
      <c r="Q159" s="170"/>
      <c r="R159" s="170"/>
      <c r="S159" s="170"/>
    </row>
    <row r="160" spans="1:19" ht="12">
      <c r="A160" s="41"/>
      <c r="B160" s="41"/>
      <c r="C160" s="41"/>
      <c r="D160" s="170"/>
      <c r="E160" s="170"/>
      <c r="F160" s="168"/>
      <c r="G160" s="168"/>
      <c r="H160" s="168"/>
      <c r="I160" s="168"/>
      <c r="J160" s="760"/>
      <c r="K160" s="168"/>
      <c r="L160" s="168"/>
      <c r="M160" s="170"/>
      <c r="N160" s="170"/>
      <c r="O160" s="170"/>
      <c r="P160" s="170"/>
      <c r="Q160" s="170"/>
      <c r="R160" s="170"/>
      <c r="S160" s="170"/>
    </row>
    <row r="161" spans="1:19" ht="12">
      <c r="A161" s="41"/>
      <c r="B161" s="41"/>
      <c r="C161" s="41"/>
      <c r="D161" s="170"/>
      <c r="E161" s="170"/>
      <c r="F161" s="168"/>
      <c r="G161" s="168"/>
      <c r="H161" s="168"/>
      <c r="I161" s="168"/>
      <c r="J161" s="760"/>
      <c r="K161" s="168"/>
      <c r="L161" s="168"/>
      <c r="M161" s="170"/>
      <c r="N161" s="170"/>
      <c r="O161" s="170"/>
      <c r="P161" s="170"/>
      <c r="Q161" s="170"/>
      <c r="R161" s="170"/>
      <c r="S161" s="170"/>
    </row>
    <row r="162" spans="1:19" ht="12">
      <c r="A162" s="41"/>
      <c r="B162" s="41"/>
      <c r="C162" s="41"/>
      <c r="D162" s="170"/>
      <c r="E162" s="170"/>
      <c r="F162" s="168"/>
      <c r="G162" s="168"/>
      <c r="H162" s="168"/>
      <c r="I162" s="168"/>
      <c r="J162" s="760"/>
      <c r="K162" s="168"/>
      <c r="L162" s="168"/>
      <c r="M162" s="170"/>
      <c r="N162" s="170"/>
      <c r="O162" s="170"/>
      <c r="P162" s="170"/>
      <c r="Q162" s="170"/>
      <c r="R162" s="170"/>
      <c r="S162" s="170"/>
    </row>
    <row r="163" spans="1:19" ht="12">
      <c r="A163" s="41"/>
      <c r="B163" s="41"/>
      <c r="C163" s="41"/>
      <c r="D163" s="170"/>
      <c r="E163" s="170"/>
      <c r="F163" s="168"/>
      <c r="G163" s="168"/>
      <c r="H163" s="168"/>
      <c r="I163" s="168"/>
      <c r="J163" s="760"/>
      <c r="K163" s="168"/>
      <c r="L163" s="168"/>
      <c r="M163" s="170"/>
      <c r="N163" s="170"/>
      <c r="O163" s="170"/>
      <c r="P163" s="170"/>
      <c r="Q163" s="170"/>
      <c r="R163" s="170"/>
      <c r="S163" s="170"/>
    </row>
    <row r="164" spans="1:19" ht="12">
      <c r="A164" s="41"/>
      <c r="B164" s="41"/>
      <c r="C164" s="41"/>
      <c r="D164" s="170"/>
      <c r="E164" s="170"/>
      <c r="F164" s="168"/>
      <c r="G164" s="168"/>
      <c r="H164" s="168"/>
      <c r="I164" s="168"/>
      <c r="J164" s="760"/>
      <c r="K164" s="168"/>
      <c r="L164" s="168"/>
      <c r="M164" s="170"/>
      <c r="N164" s="170"/>
      <c r="O164" s="170"/>
      <c r="P164" s="170"/>
      <c r="Q164" s="170"/>
      <c r="R164" s="170"/>
      <c r="S164" s="170"/>
    </row>
    <row r="165" spans="1:19" ht="12">
      <c r="A165" s="41"/>
      <c r="B165" s="41"/>
      <c r="C165" s="41"/>
      <c r="D165" s="170"/>
      <c r="E165" s="170"/>
      <c r="F165" s="168"/>
      <c r="G165" s="168"/>
      <c r="H165" s="168"/>
      <c r="I165" s="168"/>
      <c r="J165" s="760"/>
      <c r="K165" s="168"/>
      <c r="L165" s="168"/>
      <c r="M165" s="170"/>
      <c r="N165" s="170"/>
      <c r="O165" s="170"/>
      <c r="P165" s="170"/>
      <c r="Q165" s="170"/>
      <c r="R165" s="170"/>
      <c r="S165" s="170"/>
    </row>
    <row r="166" spans="1:19" ht="12">
      <c r="A166" s="41"/>
      <c r="B166" s="41"/>
      <c r="C166" s="41"/>
      <c r="D166" s="170"/>
      <c r="E166" s="170"/>
      <c r="F166" s="168"/>
      <c r="G166" s="168"/>
      <c r="H166" s="168"/>
      <c r="I166" s="168"/>
      <c r="J166" s="760"/>
      <c r="K166" s="168"/>
      <c r="L166" s="168"/>
      <c r="M166" s="170"/>
      <c r="N166" s="170"/>
      <c r="O166" s="170"/>
      <c r="P166" s="170"/>
      <c r="Q166" s="170"/>
      <c r="R166" s="170"/>
      <c r="S166" s="170"/>
    </row>
    <row r="167" spans="1:19" ht="12">
      <c r="A167" s="41"/>
      <c r="B167" s="41"/>
      <c r="C167" s="41"/>
      <c r="D167" s="170"/>
      <c r="E167" s="170"/>
      <c r="F167" s="168"/>
      <c r="G167" s="168"/>
      <c r="H167" s="168"/>
      <c r="I167" s="168"/>
      <c r="J167" s="760"/>
      <c r="K167" s="168"/>
      <c r="L167" s="168"/>
      <c r="M167" s="170"/>
      <c r="N167" s="170"/>
      <c r="O167" s="170"/>
      <c r="P167" s="170"/>
      <c r="Q167" s="170"/>
      <c r="R167" s="170"/>
      <c r="S167" s="170"/>
    </row>
    <row r="168" spans="1:19" ht="12">
      <c r="A168" s="41"/>
      <c r="B168" s="41"/>
      <c r="C168" s="41"/>
      <c r="D168" s="170"/>
      <c r="E168" s="170"/>
      <c r="F168" s="168"/>
      <c r="G168" s="168"/>
      <c r="H168" s="168"/>
      <c r="I168" s="168"/>
      <c r="J168" s="760"/>
      <c r="K168" s="168"/>
      <c r="L168" s="168"/>
      <c r="M168" s="170"/>
      <c r="N168" s="170"/>
      <c r="O168" s="170"/>
      <c r="P168" s="170"/>
      <c r="Q168" s="170"/>
      <c r="R168" s="170"/>
      <c r="S168" s="170"/>
    </row>
    <row r="169" spans="1:19" ht="12">
      <c r="A169" s="41"/>
      <c r="B169" s="41"/>
      <c r="C169" s="41"/>
      <c r="D169" s="170"/>
      <c r="E169" s="170"/>
      <c r="F169" s="168"/>
      <c r="G169" s="168"/>
      <c r="H169" s="168"/>
      <c r="I169" s="168"/>
      <c r="J169" s="760"/>
      <c r="K169" s="168"/>
      <c r="L169" s="168"/>
      <c r="M169" s="170"/>
      <c r="N169" s="170"/>
      <c r="O169" s="170"/>
      <c r="P169" s="170"/>
      <c r="Q169" s="170"/>
      <c r="R169" s="170"/>
      <c r="S169" s="170"/>
    </row>
    <row r="170" spans="1:19" ht="12">
      <c r="A170" s="41"/>
      <c r="B170" s="41"/>
      <c r="C170" s="41"/>
      <c r="D170" s="170"/>
      <c r="E170" s="170"/>
      <c r="F170" s="168"/>
      <c r="G170" s="168"/>
      <c r="H170" s="168"/>
      <c r="I170" s="168"/>
      <c r="J170" s="760"/>
      <c r="K170" s="168"/>
      <c r="L170" s="168"/>
      <c r="M170" s="170"/>
      <c r="N170" s="170"/>
      <c r="O170" s="170"/>
      <c r="P170" s="170"/>
      <c r="Q170" s="170"/>
      <c r="R170" s="170"/>
      <c r="S170" s="170"/>
    </row>
    <row r="171" spans="1:19" ht="12">
      <c r="A171" s="41"/>
      <c r="B171" s="41"/>
      <c r="C171" s="41"/>
      <c r="D171" s="170"/>
      <c r="E171" s="170"/>
      <c r="F171" s="168"/>
      <c r="G171" s="168"/>
      <c r="H171" s="168"/>
      <c r="I171" s="168"/>
      <c r="J171" s="760"/>
      <c r="K171" s="168"/>
      <c r="L171" s="168"/>
      <c r="M171" s="170"/>
      <c r="N171" s="170"/>
      <c r="O171" s="170"/>
      <c r="P171" s="170"/>
      <c r="Q171" s="170"/>
      <c r="R171" s="170"/>
      <c r="S171" s="170"/>
    </row>
    <row r="172" spans="1:19" ht="12">
      <c r="A172" s="41"/>
      <c r="B172" s="41"/>
      <c r="C172" s="41"/>
      <c r="D172" s="170"/>
      <c r="E172" s="170"/>
      <c r="F172" s="168"/>
      <c r="G172" s="168"/>
      <c r="H172" s="168"/>
      <c r="I172" s="168"/>
      <c r="J172" s="760"/>
      <c r="K172" s="168"/>
      <c r="L172" s="168"/>
      <c r="M172" s="170"/>
      <c r="N172" s="170"/>
      <c r="O172" s="170"/>
      <c r="P172" s="170"/>
      <c r="Q172" s="170"/>
      <c r="R172" s="170"/>
      <c r="S172" s="170"/>
    </row>
    <row r="173" spans="1:19" ht="12">
      <c r="A173" s="41"/>
      <c r="B173" s="41"/>
      <c r="C173" s="41"/>
      <c r="D173" s="170"/>
      <c r="E173" s="170"/>
      <c r="F173" s="168"/>
      <c r="G173" s="168"/>
      <c r="H173" s="168"/>
      <c r="I173" s="168"/>
      <c r="J173" s="760"/>
      <c r="K173" s="168"/>
      <c r="L173" s="168"/>
      <c r="M173" s="170"/>
      <c r="N173" s="170"/>
      <c r="O173" s="170"/>
      <c r="P173" s="170"/>
      <c r="Q173" s="170"/>
      <c r="R173" s="170"/>
      <c r="S173" s="170"/>
    </row>
    <row r="174" spans="1:19" ht="12">
      <c r="A174" s="41"/>
      <c r="B174" s="41"/>
      <c r="C174" s="41"/>
      <c r="D174" s="170"/>
      <c r="E174" s="170"/>
      <c r="F174" s="168"/>
      <c r="G174" s="168"/>
      <c r="H174" s="168"/>
      <c r="I174" s="168"/>
      <c r="J174" s="760"/>
      <c r="K174" s="168"/>
      <c r="L174" s="168"/>
      <c r="M174" s="170"/>
      <c r="N174" s="170"/>
      <c r="O174" s="170"/>
      <c r="P174" s="170"/>
      <c r="Q174" s="170"/>
      <c r="R174" s="170"/>
      <c r="S174" s="170"/>
    </row>
    <row r="175" spans="1:19" ht="12">
      <c r="A175" s="41"/>
      <c r="B175" s="41"/>
      <c r="C175" s="41"/>
      <c r="D175" s="170"/>
      <c r="E175" s="170"/>
      <c r="F175" s="168"/>
      <c r="G175" s="168"/>
      <c r="H175" s="168"/>
      <c r="I175" s="168"/>
      <c r="J175" s="760"/>
      <c r="K175" s="168"/>
      <c r="L175" s="168"/>
      <c r="M175" s="170"/>
      <c r="N175" s="170"/>
      <c r="O175" s="170"/>
      <c r="P175" s="170"/>
      <c r="Q175" s="170"/>
      <c r="R175" s="170"/>
      <c r="S175" s="170"/>
    </row>
    <row r="176" spans="1:19" ht="12">
      <c r="A176" s="41"/>
      <c r="B176" s="41"/>
      <c r="C176" s="41"/>
      <c r="D176" s="170"/>
      <c r="E176" s="170"/>
      <c r="F176" s="168"/>
      <c r="G176" s="168"/>
      <c r="H176" s="168"/>
      <c r="I176" s="168"/>
      <c r="J176" s="760"/>
      <c r="K176" s="168"/>
      <c r="L176" s="168"/>
      <c r="M176" s="170"/>
      <c r="N176" s="170"/>
      <c r="O176" s="170"/>
      <c r="P176" s="170"/>
      <c r="Q176" s="170"/>
      <c r="R176" s="170"/>
      <c r="S176" s="170"/>
    </row>
    <row r="177" spans="1:19" ht="12">
      <c r="A177" s="41"/>
      <c r="B177" s="41"/>
      <c r="C177" s="41"/>
      <c r="D177" s="170"/>
      <c r="E177" s="170"/>
      <c r="F177" s="168"/>
      <c r="G177" s="168"/>
      <c r="H177" s="168"/>
      <c r="I177" s="168"/>
      <c r="J177" s="760"/>
      <c r="K177" s="168"/>
      <c r="L177" s="168"/>
      <c r="M177" s="170"/>
      <c r="N177" s="170"/>
      <c r="O177" s="170"/>
      <c r="P177" s="170"/>
      <c r="Q177" s="170"/>
      <c r="R177" s="170"/>
      <c r="S177" s="170"/>
    </row>
    <row r="178" spans="1:19" ht="12">
      <c r="A178" s="41"/>
      <c r="B178" s="41"/>
      <c r="C178" s="41"/>
      <c r="D178" s="170"/>
      <c r="E178" s="170"/>
      <c r="F178" s="168"/>
      <c r="G178" s="168"/>
      <c r="H178" s="168"/>
      <c r="I178" s="168"/>
      <c r="J178" s="760"/>
      <c r="K178" s="168"/>
      <c r="L178" s="168"/>
      <c r="M178" s="170"/>
      <c r="N178" s="170"/>
      <c r="O178" s="170"/>
      <c r="P178" s="170"/>
      <c r="Q178" s="170"/>
      <c r="R178" s="170"/>
      <c r="S178" s="170"/>
    </row>
    <row r="179" spans="1:19" ht="12">
      <c r="A179" s="41"/>
      <c r="B179" s="41"/>
      <c r="C179" s="41"/>
      <c r="D179" s="170"/>
      <c r="E179" s="170"/>
      <c r="F179" s="168"/>
      <c r="G179" s="168"/>
      <c r="H179" s="168"/>
      <c r="I179" s="168"/>
      <c r="J179" s="760"/>
      <c r="K179" s="168"/>
      <c r="L179" s="168"/>
      <c r="M179" s="170"/>
      <c r="N179" s="170"/>
      <c r="O179" s="170"/>
      <c r="P179" s="170"/>
      <c r="Q179" s="170"/>
      <c r="R179" s="170"/>
      <c r="S179" s="170"/>
    </row>
    <row r="180" spans="1:19" ht="12">
      <c r="A180" s="41"/>
      <c r="B180" s="41"/>
      <c r="C180" s="41"/>
      <c r="D180" s="170"/>
      <c r="E180" s="170"/>
      <c r="F180" s="168"/>
      <c r="G180" s="168"/>
      <c r="H180" s="168"/>
      <c r="I180" s="168"/>
      <c r="J180" s="760"/>
      <c r="K180" s="168"/>
      <c r="L180" s="168"/>
      <c r="M180" s="170"/>
      <c r="N180" s="170"/>
      <c r="O180" s="170"/>
      <c r="P180" s="170"/>
      <c r="Q180" s="170"/>
      <c r="R180" s="170"/>
      <c r="S180" s="170"/>
    </row>
    <row r="181" spans="1:19" ht="12">
      <c r="A181" s="41"/>
      <c r="B181" s="41"/>
      <c r="C181" s="41"/>
      <c r="D181" s="170"/>
      <c r="E181" s="170"/>
      <c r="F181" s="168"/>
      <c r="G181" s="168"/>
      <c r="H181" s="168"/>
      <c r="I181" s="168"/>
      <c r="J181" s="760"/>
      <c r="K181" s="168"/>
      <c r="L181" s="168"/>
      <c r="M181" s="170"/>
      <c r="N181" s="170"/>
      <c r="O181" s="170"/>
      <c r="P181" s="170"/>
      <c r="Q181" s="170"/>
      <c r="R181" s="170"/>
      <c r="S181" s="170"/>
    </row>
    <row r="182" spans="1:19" ht="12">
      <c r="A182" s="41"/>
      <c r="B182" s="41"/>
      <c r="C182" s="41"/>
      <c r="D182" s="170"/>
      <c r="E182" s="170"/>
      <c r="F182" s="168"/>
      <c r="G182" s="168"/>
      <c r="H182" s="168"/>
      <c r="I182" s="168"/>
      <c r="J182" s="760"/>
      <c r="K182" s="168"/>
      <c r="L182" s="168"/>
      <c r="M182" s="170"/>
      <c r="N182" s="170"/>
      <c r="O182" s="170"/>
      <c r="P182" s="170"/>
      <c r="Q182" s="170"/>
      <c r="R182" s="170"/>
      <c r="S182" s="170"/>
    </row>
  </sheetData>
  <sheetProtection/>
  <mergeCells count="56">
    <mergeCell ref="H43:P43"/>
    <mergeCell ref="B36:B51"/>
    <mergeCell ref="H37:M37"/>
    <mergeCell ref="H13:M13"/>
    <mergeCell ref="H39:P39"/>
    <mergeCell ref="H42:M42"/>
    <mergeCell ref="H48:M48"/>
    <mergeCell ref="P34:R34"/>
    <mergeCell ref="H41:O41"/>
    <mergeCell ref="H44:P44"/>
    <mergeCell ref="A1:M1"/>
    <mergeCell ref="M2:W2"/>
    <mergeCell ref="H3:W4"/>
    <mergeCell ref="A6:A7"/>
    <mergeCell ref="H8:M8"/>
    <mergeCell ref="P28:R28"/>
    <mergeCell ref="N5:S5"/>
    <mergeCell ref="H10:P10"/>
    <mergeCell ref="H9:P9"/>
    <mergeCell ref="H90:S90"/>
    <mergeCell ref="N86:S86"/>
    <mergeCell ref="H86:M86"/>
    <mergeCell ref="H87:M87"/>
    <mergeCell ref="H89:S89"/>
    <mergeCell ref="H83:M83"/>
    <mergeCell ref="P85:S85"/>
    <mergeCell ref="H81:M81"/>
    <mergeCell ref="H82:M82"/>
    <mergeCell ref="H40:S40"/>
    <mergeCell ref="H76:M76"/>
    <mergeCell ref="H77:M77"/>
    <mergeCell ref="H80:M80"/>
    <mergeCell ref="H49:N49"/>
    <mergeCell ref="H67:M67"/>
    <mergeCell ref="H79:J79"/>
    <mergeCell ref="H78:S78"/>
    <mergeCell ref="H50:P50"/>
    <mergeCell ref="O74:S74"/>
    <mergeCell ref="H69:M69"/>
    <mergeCell ref="H55:N55"/>
    <mergeCell ref="H70:M70"/>
    <mergeCell ref="H63:M63"/>
    <mergeCell ref="H68:M68"/>
    <mergeCell ref="H52:S52"/>
    <mergeCell ref="H53:S53"/>
    <mergeCell ref="H51:S51"/>
    <mergeCell ref="H56:S56"/>
    <mergeCell ref="C71:C72"/>
    <mergeCell ref="L38:S38"/>
    <mergeCell ref="H38:J38"/>
    <mergeCell ref="H54:L54"/>
    <mergeCell ref="H72:J72"/>
    <mergeCell ref="H59:M59"/>
    <mergeCell ref="H60:M60"/>
    <mergeCell ref="H64:M64"/>
    <mergeCell ref="H71:R71"/>
  </mergeCells>
  <printOptions horizontalCentered="1"/>
  <pageMargins left="0.7086614173228347" right="0.3937007874015748" top="0.5511811023622047" bottom="0.35433070866141736" header="0.15748031496062992" footer="0"/>
  <pageSetup horizontalDpi="600" verticalDpi="600" orientation="landscape" paperSize="9" scale="94" r:id="rId4"/>
  <headerFooter alignWithMargins="0">
    <oddFooter>&amp;C&amp;"새굴림,보통"&amp;9&amp;P/&amp;N&amp;R&amp;"새굴림,보통"&amp;10씨튼장애인직업재활센터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P307"/>
  <sheetViews>
    <sheetView showGridLines="0" tabSelected="1" zoomScale="140" zoomScaleNormal="140" zoomScaleSheetLayoutView="98" workbookViewId="0" topLeftCell="A1">
      <selection activeCell="W2" sqref="W2:Z2"/>
    </sheetView>
  </sheetViews>
  <sheetFormatPr defaultColWidth="11.00390625" defaultRowHeight="14.25"/>
  <cols>
    <col min="1" max="1" width="6.75390625" style="12" customWidth="1"/>
    <col min="2" max="2" width="6.625" style="12" customWidth="1"/>
    <col min="3" max="3" width="9.375" style="12" customWidth="1"/>
    <col min="4" max="5" width="10.875" style="157" customWidth="1"/>
    <col min="6" max="6" width="8.625" style="158" customWidth="1"/>
    <col min="7" max="7" width="4.00390625" style="158" customWidth="1"/>
    <col min="8" max="8" width="10.125" style="153" customWidth="1"/>
    <col min="9" max="9" width="8.00390625" style="153" customWidth="1"/>
    <col min="10" max="10" width="4.625" style="153" customWidth="1"/>
    <col min="11" max="11" width="3.00390625" style="153" customWidth="1"/>
    <col min="12" max="12" width="0.6171875" style="153" customWidth="1"/>
    <col min="13" max="13" width="6.375" style="153" customWidth="1"/>
    <col min="14" max="14" width="1.00390625" style="153" customWidth="1"/>
    <col min="15" max="15" width="2.875" style="153" customWidth="1"/>
    <col min="16" max="18" width="0.875" style="153" customWidth="1"/>
    <col min="19" max="19" width="6.125" style="153" customWidth="1"/>
    <col min="20" max="20" width="1.00390625" style="153" customWidth="1"/>
    <col min="21" max="21" width="2.25390625" style="153" customWidth="1"/>
    <col min="22" max="22" width="1.25" style="153" customWidth="1"/>
    <col min="23" max="23" width="2.75390625" style="187" customWidth="1"/>
    <col min="24" max="24" width="10.125" style="334" customWidth="1"/>
    <col min="25" max="25" width="2.625" style="2" customWidth="1"/>
    <col min="26" max="26" width="12.00390625" style="345" customWidth="1"/>
    <col min="27" max="27" width="11.00390625" style="294" customWidth="1"/>
    <col min="28" max="28" width="22.875" style="294" customWidth="1"/>
    <col min="29" max="42" width="11.00390625" style="294" customWidth="1"/>
    <col min="43" max="16384" width="11.00390625" style="2" customWidth="1"/>
  </cols>
  <sheetData>
    <row r="1" spans="1:42" s="21" customFormat="1" ht="30" customHeight="1">
      <c r="A1" s="1021" t="s">
        <v>506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1"/>
      <c r="O1" s="1021"/>
      <c r="P1" s="1021"/>
      <c r="Q1" s="1021"/>
      <c r="R1" s="1021"/>
      <c r="S1" s="1021"/>
      <c r="T1" s="1021"/>
      <c r="U1" s="1021"/>
      <c r="V1" s="1021"/>
      <c r="W1" s="184"/>
      <c r="X1" s="333"/>
      <c r="Z1" s="345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</row>
    <row r="2" spans="1:26" ht="13.5" customHeight="1">
      <c r="A2" s="159" t="s">
        <v>76</v>
      </c>
      <c r="B2" s="44"/>
      <c r="C2" s="43"/>
      <c r="D2" s="154"/>
      <c r="E2" s="154"/>
      <c r="F2" s="155"/>
      <c r="G2" s="155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973" t="s">
        <v>472</v>
      </c>
      <c r="X2" s="973"/>
      <c r="Y2" s="973"/>
      <c r="Z2" s="973"/>
    </row>
    <row r="3" spans="1:42" s="9" customFormat="1" ht="18" customHeight="1">
      <c r="A3" s="1102" t="s">
        <v>107</v>
      </c>
      <c r="B3" s="1103"/>
      <c r="C3" s="1104"/>
      <c r="D3" s="181" t="s">
        <v>385</v>
      </c>
      <c r="E3" s="181" t="str">
        <f>'2022년예산서'!J5</f>
        <v>2022년</v>
      </c>
      <c r="F3" s="160" t="s">
        <v>6</v>
      </c>
      <c r="G3" s="161" t="s">
        <v>7</v>
      </c>
      <c r="H3" s="810"/>
      <c r="I3" s="1227" t="s">
        <v>509</v>
      </c>
      <c r="J3" s="1227"/>
      <c r="K3" s="1227"/>
      <c r="L3" s="1227"/>
      <c r="M3" s="1227"/>
      <c r="N3" s="1227"/>
      <c r="O3" s="1227"/>
      <c r="P3" s="1227"/>
      <c r="Q3" s="1227"/>
      <c r="R3" s="1227"/>
      <c r="S3" s="1227"/>
      <c r="T3" s="1227"/>
      <c r="U3" s="1227"/>
      <c r="V3" s="1227"/>
      <c r="W3" s="1227"/>
      <c r="X3" s="1227"/>
      <c r="Y3" s="1227"/>
      <c r="Z3" s="1228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</row>
    <row r="4" spans="1:42" s="9" customFormat="1" ht="18" customHeight="1">
      <c r="A4" s="163" t="s">
        <v>30</v>
      </c>
      <c r="B4" s="164" t="s">
        <v>8</v>
      </c>
      <c r="C4" s="164" t="s">
        <v>5</v>
      </c>
      <c r="D4" s="182" t="str">
        <f>'2022년예산서'!I6</f>
        <v>예산(A)</v>
      </c>
      <c r="E4" s="182" t="str">
        <f>'2022년예산서'!J6</f>
        <v>예산(B)</v>
      </c>
      <c r="F4" s="162" t="str">
        <f>'2022년예산서'!E6</f>
        <v>액 수(B-A)</v>
      </c>
      <c r="G4" s="162" t="s">
        <v>31</v>
      </c>
      <c r="H4" s="809"/>
      <c r="I4" s="1229"/>
      <c r="J4" s="1229"/>
      <c r="K4" s="1229"/>
      <c r="L4" s="1229"/>
      <c r="M4" s="1229"/>
      <c r="N4" s="1229"/>
      <c r="O4" s="1229"/>
      <c r="P4" s="1229"/>
      <c r="Q4" s="1229"/>
      <c r="R4" s="1229"/>
      <c r="S4" s="1229"/>
      <c r="T4" s="1229"/>
      <c r="U4" s="1229"/>
      <c r="V4" s="1229"/>
      <c r="W4" s="1229"/>
      <c r="X4" s="1229"/>
      <c r="Y4" s="1229"/>
      <c r="Z4" s="1230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</row>
    <row r="5" spans="1:42" s="9" customFormat="1" ht="26.25" customHeight="1">
      <c r="A5" s="510"/>
      <c r="B5" s="511" t="s">
        <v>32</v>
      </c>
      <c r="C5" s="512"/>
      <c r="D5" s="513">
        <f>SUM(D6,D199,D217,D240,D244,D249)</f>
        <v>3433484000</v>
      </c>
      <c r="E5" s="513">
        <f>SUM(E6,E199,E217,E240,E244,E249)</f>
        <v>3485796000</v>
      </c>
      <c r="F5" s="514">
        <f>E5-D5</f>
        <v>52312000</v>
      </c>
      <c r="G5" s="515">
        <f>E5/D5*100</f>
        <v>101.52358362526226</v>
      </c>
      <c r="H5" s="516">
        <f>SUM(H6,H199,H217,H240,H244,H249)</f>
        <v>3485796000</v>
      </c>
      <c r="I5" s="517" t="s">
        <v>177</v>
      </c>
      <c r="J5" s="562"/>
      <c r="K5" s="562"/>
      <c r="L5" s="562"/>
      <c r="M5" s="562"/>
      <c r="N5" s="562"/>
      <c r="O5" s="562"/>
      <c r="P5" s="562"/>
      <c r="Q5" s="1105">
        <f>X5+Z5</f>
        <v>3485796000</v>
      </c>
      <c r="R5" s="1105"/>
      <c r="S5" s="1105"/>
      <c r="T5" s="1105"/>
      <c r="U5" s="1105"/>
      <c r="V5" s="1106"/>
      <c r="W5" s="518" t="s">
        <v>130</v>
      </c>
      <c r="X5" s="691">
        <f>X6+X199+X217+X240+X244+X249</f>
        <v>1087600000</v>
      </c>
      <c r="Y5" s="518" t="s">
        <v>131</v>
      </c>
      <c r="Z5" s="690">
        <f>Z6+Z199+Z217+Z240+Z244+Z249</f>
        <v>2398196000</v>
      </c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</row>
    <row r="6" spans="1:42" s="9" customFormat="1" ht="15" customHeight="1">
      <c r="A6" s="189" t="s">
        <v>77</v>
      </c>
      <c r="B6" s="190"/>
      <c r="C6" s="190"/>
      <c r="D6" s="191">
        <f>SUM(D7,D140,D145)</f>
        <v>2389724340</v>
      </c>
      <c r="E6" s="191">
        <f>SUM(E7,E140,E145)</f>
        <v>2554016190</v>
      </c>
      <c r="F6" s="192">
        <f>E6-D6</f>
        <v>164291850</v>
      </c>
      <c r="G6" s="193">
        <f>E6/D6*100</f>
        <v>106.87492893008739</v>
      </c>
      <c r="H6" s="368">
        <f>SUM(H7,H140,H145)</f>
        <v>2554016190</v>
      </c>
      <c r="I6" s="508" t="s">
        <v>142</v>
      </c>
      <c r="J6" s="563"/>
      <c r="K6" s="563"/>
      <c r="L6" s="563"/>
      <c r="M6" s="563"/>
      <c r="N6" s="563"/>
      <c r="O6" s="1107">
        <f>X6+Z6</f>
        <v>2554016190</v>
      </c>
      <c r="P6" s="1107"/>
      <c r="Q6" s="1107"/>
      <c r="R6" s="1107"/>
      <c r="S6" s="1107"/>
      <c r="T6" s="1107"/>
      <c r="U6" s="1107"/>
      <c r="V6" s="1108"/>
      <c r="W6" s="369" t="s">
        <v>130</v>
      </c>
      <c r="X6" s="666">
        <f>X7+X140+X145</f>
        <v>1030082000</v>
      </c>
      <c r="Y6" s="509" t="s">
        <v>131</v>
      </c>
      <c r="Z6" s="519">
        <f>Z7+Z140+Z145</f>
        <v>1523934190</v>
      </c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</row>
    <row r="7" spans="1:42" s="9" customFormat="1" ht="15" customHeight="1">
      <c r="A7" s="194"/>
      <c r="B7" s="195" t="s">
        <v>78</v>
      </c>
      <c r="C7" s="196"/>
      <c r="D7" s="197">
        <f>D8+D47+D106+D111+D133</f>
        <v>2225860340</v>
      </c>
      <c r="E7" s="197">
        <f>E8+E47+E106+E111+E133</f>
        <v>2381889650</v>
      </c>
      <c r="F7" s="198">
        <f>E7-D7</f>
        <v>156029310</v>
      </c>
      <c r="G7" s="199">
        <f>E7/D7*100</f>
        <v>107.00984276488794</v>
      </c>
      <c r="H7" s="366">
        <f>H8+H47+H106+H111+H133</f>
        <v>2381889650</v>
      </c>
      <c r="I7" s="367" t="s">
        <v>142</v>
      </c>
      <c r="J7" s="564"/>
      <c r="K7" s="564"/>
      <c r="L7" s="564"/>
      <c r="M7" s="564"/>
      <c r="N7" s="564"/>
      <c r="O7" s="1096">
        <f>X7+Z7</f>
        <v>2381889650</v>
      </c>
      <c r="P7" s="1096"/>
      <c r="Q7" s="1096"/>
      <c r="R7" s="1096"/>
      <c r="S7" s="1096"/>
      <c r="T7" s="1096"/>
      <c r="U7" s="1096"/>
      <c r="V7" s="1097"/>
      <c r="W7" s="361" t="s">
        <v>130</v>
      </c>
      <c r="X7" s="592">
        <f>X8+X47+X106+X111+X133</f>
        <v>933260000</v>
      </c>
      <c r="Y7" s="363" t="s">
        <v>131</v>
      </c>
      <c r="Z7" s="520">
        <f>Z8+Z47+Z106+Z111+Z133</f>
        <v>1448629650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</row>
    <row r="8" spans="1:42" s="9" customFormat="1" ht="15" customHeight="1">
      <c r="A8" s="189"/>
      <c r="B8" s="200"/>
      <c r="C8" s="896" t="s">
        <v>13</v>
      </c>
      <c r="D8" s="897">
        <v>1641689670</v>
      </c>
      <c r="E8" s="897">
        <f>H8</f>
        <v>1741794220</v>
      </c>
      <c r="F8" s="898">
        <f>E8-D8</f>
        <v>100104550</v>
      </c>
      <c r="G8" s="899">
        <f>E8/D8*100</f>
        <v>106.09765364485726</v>
      </c>
      <c r="H8" s="204">
        <f>H9+H27+H39</f>
        <v>1741794220</v>
      </c>
      <c r="I8" s="205" t="s">
        <v>133</v>
      </c>
      <c r="J8" s="205"/>
      <c r="K8" s="205"/>
      <c r="L8" s="205"/>
      <c r="M8" s="205"/>
      <c r="N8" s="1109">
        <f>X8+Z8</f>
        <v>1741794220</v>
      </c>
      <c r="O8" s="1109"/>
      <c r="P8" s="1109"/>
      <c r="Q8" s="1109"/>
      <c r="R8" s="1109"/>
      <c r="S8" s="1109"/>
      <c r="T8" s="1109"/>
      <c r="U8" s="1109"/>
      <c r="V8" s="205"/>
      <c r="W8" s="299" t="s">
        <v>130</v>
      </c>
      <c r="X8" s="335">
        <f>X9+X27+X39</f>
        <v>622521100</v>
      </c>
      <c r="Y8" s="324" t="s">
        <v>132</v>
      </c>
      <c r="Z8" s="348">
        <f>Z9+Z27+Z39</f>
        <v>1119273120</v>
      </c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</row>
    <row r="9" spans="1:42" s="9" customFormat="1" ht="15" customHeight="1">
      <c r="A9" s="189"/>
      <c r="B9" s="200"/>
      <c r="C9" s="206"/>
      <c r="D9" s="207"/>
      <c r="E9" s="207"/>
      <c r="F9" s="198"/>
      <c r="G9" s="199"/>
      <c r="H9" s="208">
        <f>SUM(H10:H26)</f>
        <v>622521100</v>
      </c>
      <c r="I9" s="209" t="s">
        <v>185</v>
      </c>
      <c r="J9" s="565"/>
      <c r="K9" s="565"/>
      <c r="L9" s="565"/>
      <c r="M9" s="565"/>
      <c r="N9" s="565"/>
      <c r="O9" s="565"/>
      <c r="P9" s="565"/>
      <c r="Q9" s="1092">
        <f>X9</f>
        <v>622521100</v>
      </c>
      <c r="R9" s="1092"/>
      <c r="S9" s="1092"/>
      <c r="T9" s="1092"/>
      <c r="U9" s="1092"/>
      <c r="V9" s="1117"/>
      <c r="W9" s="300" t="s">
        <v>130</v>
      </c>
      <c r="X9" s="925">
        <f>SUM(X10:X26)</f>
        <v>622521100</v>
      </c>
      <c r="Y9" s="325" t="s">
        <v>131</v>
      </c>
      <c r="Z9" s="349">
        <f>SUM(Z10:Z26)</f>
        <v>0</v>
      </c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</row>
    <row r="10" spans="1:42" s="9" customFormat="1" ht="14.25" customHeight="1">
      <c r="A10" s="189"/>
      <c r="B10" s="200"/>
      <c r="C10" s="206"/>
      <c r="D10" s="207"/>
      <c r="E10" s="207"/>
      <c r="F10" s="198"/>
      <c r="G10" s="199"/>
      <c r="H10" s="211">
        <f aca="true" t="shared" si="0" ref="H10:H26">X10</f>
        <v>48203100</v>
      </c>
      <c r="I10" s="541" t="s">
        <v>257</v>
      </c>
      <c r="J10" s="681">
        <v>12.13</v>
      </c>
      <c r="K10" s="567" t="s">
        <v>253</v>
      </c>
      <c r="L10" s="567" t="s">
        <v>186</v>
      </c>
      <c r="M10" s="567">
        <v>3938100</v>
      </c>
      <c r="N10" s="567" t="s">
        <v>187</v>
      </c>
      <c r="O10" s="567">
        <v>3</v>
      </c>
      <c r="P10" s="567" t="s">
        <v>189</v>
      </c>
      <c r="Q10" s="567" t="s">
        <v>190</v>
      </c>
      <c r="R10" s="567" t="s">
        <v>186</v>
      </c>
      <c r="S10" s="567">
        <v>4043200</v>
      </c>
      <c r="T10" s="567" t="s">
        <v>187</v>
      </c>
      <c r="U10" s="567">
        <v>9</v>
      </c>
      <c r="V10" s="542" t="s">
        <v>189</v>
      </c>
      <c r="W10" s="302"/>
      <c r="X10" s="694">
        <f aca="true" t="shared" si="1" ref="X10:X26">ROUND((M10*O10)+(S10*U10),-1)</f>
        <v>48203100</v>
      </c>
      <c r="Y10" s="307"/>
      <c r="Z10" s="350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</row>
    <row r="11" spans="1:42" s="9" customFormat="1" ht="14.25" customHeight="1">
      <c r="A11" s="189"/>
      <c r="B11" s="212"/>
      <c r="C11" s="206"/>
      <c r="D11" s="213"/>
      <c r="E11" s="213"/>
      <c r="F11" s="198">
        <f>D11-E11</f>
        <v>0</v>
      </c>
      <c r="G11" s="199"/>
      <c r="H11" s="211">
        <f t="shared" si="0"/>
        <v>52258400</v>
      </c>
      <c r="I11" s="541" t="s">
        <v>258</v>
      </c>
      <c r="J11" s="681">
        <v>23.24</v>
      </c>
      <c r="K11" s="567" t="s">
        <v>254</v>
      </c>
      <c r="L11" s="567" t="s">
        <v>186</v>
      </c>
      <c r="M11" s="567">
        <v>4338600</v>
      </c>
      <c r="N11" s="567" t="s">
        <v>188</v>
      </c>
      <c r="O11" s="567">
        <v>8</v>
      </c>
      <c r="P11" s="567" t="s">
        <v>189</v>
      </c>
      <c r="Q11" s="567" t="s">
        <v>191</v>
      </c>
      <c r="R11" s="567" t="s">
        <v>186</v>
      </c>
      <c r="S11" s="567">
        <v>4387400</v>
      </c>
      <c r="T11" s="567" t="s">
        <v>188</v>
      </c>
      <c r="U11" s="567">
        <v>4</v>
      </c>
      <c r="V11" s="542" t="s">
        <v>189</v>
      </c>
      <c r="W11" s="302"/>
      <c r="X11" s="694">
        <f t="shared" si="1"/>
        <v>52258400</v>
      </c>
      <c r="Y11" s="307"/>
      <c r="Z11" s="350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</row>
    <row r="12" spans="1:42" s="9" customFormat="1" ht="14.25" customHeight="1">
      <c r="A12" s="189"/>
      <c r="B12" s="200"/>
      <c r="C12" s="206"/>
      <c r="D12" s="213"/>
      <c r="E12" s="213"/>
      <c r="F12" s="198"/>
      <c r="G12" s="199"/>
      <c r="H12" s="211">
        <f t="shared" si="0"/>
        <v>32073000</v>
      </c>
      <c r="I12" s="541" t="s">
        <v>259</v>
      </c>
      <c r="J12" s="682">
        <v>6.7</v>
      </c>
      <c r="K12" s="567" t="s">
        <v>255</v>
      </c>
      <c r="L12" s="567" t="s">
        <v>238</v>
      </c>
      <c r="M12" s="567">
        <v>2588900</v>
      </c>
      <c r="N12" s="567" t="s">
        <v>239</v>
      </c>
      <c r="O12" s="567">
        <v>3</v>
      </c>
      <c r="P12" s="567" t="s">
        <v>240</v>
      </c>
      <c r="Q12" s="567" t="s">
        <v>241</v>
      </c>
      <c r="R12" s="567" t="s">
        <v>238</v>
      </c>
      <c r="S12" s="567">
        <v>2700700</v>
      </c>
      <c r="T12" s="567" t="s">
        <v>239</v>
      </c>
      <c r="U12" s="567">
        <v>9</v>
      </c>
      <c r="V12" s="542" t="s">
        <v>240</v>
      </c>
      <c r="W12" s="302"/>
      <c r="X12" s="694">
        <f t="shared" si="1"/>
        <v>32073000</v>
      </c>
      <c r="Y12" s="307"/>
      <c r="Z12" s="350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</row>
    <row r="13" spans="1:42" s="9" customFormat="1" ht="14.25" customHeight="1">
      <c r="A13" s="189"/>
      <c r="B13" s="200"/>
      <c r="C13" s="206"/>
      <c r="D13" s="213"/>
      <c r="E13" s="213"/>
      <c r="F13" s="198"/>
      <c r="G13" s="199"/>
      <c r="H13" s="234">
        <f t="shared" si="0"/>
        <v>42182500</v>
      </c>
      <c r="I13" s="858" t="s">
        <v>259</v>
      </c>
      <c r="J13" s="859">
        <v>15.16</v>
      </c>
      <c r="K13" s="860" t="s">
        <v>256</v>
      </c>
      <c r="L13" s="860" t="s">
        <v>186</v>
      </c>
      <c r="M13" s="860">
        <v>3473500</v>
      </c>
      <c r="N13" s="860" t="s">
        <v>188</v>
      </c>
      <c r="O13" s="860">
        <v>5</v>
      </c>
      <c r="P13" s="860" t="s">
        <v>189</v>
      </c>
      <c r="Q13" s="860" t="s">
        <v>191</v>
      </c>
      <c r="R13" s="860" t="s">
        <v>186</v>
      </c>
      <c r="S13" s="860">
        <v>3545000</v>
      </c>
      <c r="T13" s="860" t="s">
        <v>188</v>
      </c>
      <c r="U13" s="860">
        <v>7</v>
      </c>
      <c r="V13" s="861" t="s">
        <v>189</v>
      </c>
      <c r="W13" s="824"/>
      <c r="X13" s="694">
        <f t="shared" si="1"/>
        <v>42182500</v>
      </c>
      <c r="Y13" s="777"/>
      <c r="Z13" s="350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</row>
    <row r="14" spans="1:42" s="9" customFormat="1" ht="14.25" customHeight="1">
      <c r="A14" s="189"/>
      <c r="B14" s="200"/>
      <c r="C14" s="206"/>
      <c r="D14" s="213"/>
      <c r="E14" s="214"/>
      <c r="F14" s="198"/>
      <c r="G14" s="199"/>
      <c r="H14" s="211">
        <f t="shared" si="0"/>
        <v>40694500</v>
      </c>
      <c r="I14" s="541" t="s">
        <v>259</v>
      </c>
      <c r="J14" s="681">
        <v>13.14</v>
      </c>
      <c r="K14" s="567" t="s">
        <v>255</v>
      </c>
      <c r="L14" s="567" t="s">
        <v>186</v>
      </c>
      <c r="M14" s="567">
        <v>3318700</v>
      </c>
      <c r="N14" s="567" t="s">
        <v>188</v>
      </c>
      <c r="O14" s="567">
        <v>1</v>
      </c>
      <c r="P14" s="567" t="s">
        <v>189</v>
      </c>
      <c r="Q14" s="567" t="s">
        <v>191</v>
      </c>
      <c r="R14" s="567" t="s">
        <v>186</v>
      </c>
      <c r="S14" s="567">
        <v>3397800</v>
      </c>
      <c r="T14" s="567" t="s">
        <v>188</v>
      </c>
      <c r="U14" s="567">
        <v>11</v>
      </c>
      <c r="V14" s="542" t="s">
        <v>189</v>
      </c>
      <c r="W14" s="302"/>
      <c r="X14" s="694">
        <f t="shared" si="1"/>
        <v>40694500</v>
      </c>
      <c r="Y14" s="307"/>
      <c r="Z14" s="350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</row>
    <row r="15" spans="1:42" s="9" customFormat="1" ht="14.25" customHeight="1">
      <c r="A15" s="189"/>
      <c r="B15" s="200"/>
      <c r="C15" s="206"/>
      <c r="D15" s="213"/>
      <c r="E15" s="214"/>
      <c r="F15" s="198"/>
      <c r="G15" s="199"/>
      <c r="H15" s="259">
        <f t="shared" si="0"/>
        <v>40615400</v>
      </c>
      <c r="I15" s="541" t="s">
        <v>259</v>
      </c>
      <c r="J15" s="681">
        <v>13.14</v>
      </c>
      <c r="K15" s="567" t="s">
        <v>256</v>
      </c>
      <c r="L15" s="639" t="s">
        <v>186</v>
      </c>
      <c r="M15" s="639">
        <v>3318700</v>
      </c>
      <c r="N15" s="639" t="s">
        <v>188</v>
      </c>
      <c r="O15" s="639">
        <v>2</v>
      </c>
      <c r="P15" s="639" t="s">
        <v>189</v>
      </c>
      <c r="Q15" s="639" t="s">
        <v>191</v>
      </c>
      <c r="R15" s="639" t="s">
        <v>186</v>
      </c>
      <c r="S15" s="639">
        <v>3397800</v>
      </c>
      <c r="T15" s="639" t="s">
        <v>188</v>
      </c>
      <c r="U15" s="639">
        <v>10</v>
      </c>
      <c r="V15" s="640" t="s">
        <v>189</v>
      </c>
      <c r="W15" s="647"/>
      <c r="X15" s="677">
        <f>ROUND((M15*O15)+(S15*U15),-1)</f>
        <v>40615400</v>
      </c>
      <c r="Y15" s="307"/>
      <c r="Z15" s="350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</row>
    <row r="16" spans="1:42" s="9" customFormat="1" ht="14.25" customHeight="1">
      <c r="A16" s="189"/>
      <c r="B16" s="200"/>
      <c r="C16" s="206"/>
      <c r="D16" s="213"/>
      <c r="E16" s="214"/>
      <c r="F16" s="198"/>
      <c r="G16" s="199"/>
      <c r="H16" s="259">
        <f t="shared" si="0"/>
        <v>34342700</v>
      </c>
      <c r="I16" s="541" t="s">
        <v>259</v>
      </c>
      <c r="J16" s="684">
        <v>8.9</v>
      </c>
      <c r="K16" s="567" t="s">
        <v>255</v>
      </c>
      <c r="L16" s="639" t="s">
        <v>186</v>
      </c>
      <c r="M16" s="639">
        <v>2813600</v>
      </c>
      <c r="N16" s="639" t="s">
        <v>187</v>
      </c>
      <c r="O16" s="639">
        <v>7</v>
      </c>
      <c r="P16" s="639" t="s">
        <v>189</v>
      </c>
      <c r="Q16" s="639" t="s">
        <v>190</v>
      </c>
      <c r="R16" s="639" t="s">
        <v>227</v>
      </c>
      <c r="S16" s="639">
        <v>2929500</v>
      </c>
      <c r="T16" s="639" t="s">
        <v>225</v>
      </c>
      <c r="U16" s="639">
        <v>5</v>
      </c>
      <c r="V16" s="640" t="s">
        <v>226</v>
      </c>
      <c r="W16" s="647"/>
      <c r="X16" s="677">
        <f t="shared" si="1"/>
        <v>34342700</v>
      </c>
      <c r="Y16" s="307"/>
      <c r="Z16" s="350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</row>
    <row r="17" spans="1:42" s="9" customFormat="1" ht="14.25" customHeight="1">
      <c r="A17" s="189"/>
      <c r="B17" s="200"/>
      <c r="C17" s="206"/>
      <c r="D17" s="213"/>
      <c r="E17" s="214"/>
      <c r="F17" s="198"/>
      <c r="G17" s="199"/>
      <c r="H17" s="259">
        <f t="shared" si="0"/>
        <v>43018100</v>
      </c>
      <c r="I17" s="648" t="s">
        <v>260</v>
      </c>
      <c r="J17" s="683">
        <v>16.17</v>
      </c>
      <c r="K17" s="567" t="s">
        <v>256</v>
      </c>
      <c r="L17" s="639" t="s">
        <v>186</v>
      </c>
      <c r="M17" s="639">
        <v>3545000</v>
      </c>
      <c r="N17" s="639" t="s">
        <v>187</v>
      </c>
      <c r="O17" s="639">
        <v>5</v>
      </c>
      <c r="P17" s="639" t="s">
        <v>189</v>
      </c>
      <c r="Q17" s="639" t="s">
        <v>190</v>
      </c>
      <c r="R17" s="639" t="s">
        <v>186</v>
      </c>
      <c r="S17" s="639">
        <v>3613300</v>
      </c>
      <c r="T17" s="639" t="s">
        <v>187</v>
      </c>
      <c r="U17" s="639">
        <v>7</v>
      </c>
      <c r="V17" s="640" t="s">
        <v>189</v>
      </c>
      <c r="W17" s="647"/>
      <c r="X17" s="677">
        <f t="shared" si="1"/>
        <v>43018100</v>
      </c>
      <c r="Y17" s="307"/>
      <c r="Z17" s="350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</row>
    <row r="18" spans="1:42" s="9" customFormat="1" ht="14.25" customHeight="1">
      <c r="A18" s="189"/>
      <c r="B18" s="200"/>
      <c r="C18" s="206"/>
      <c r="D18" s="213"/>
      <c r="E18" s="213"/>
      <c r="F18" s="198"/>
      <c r="G18" s="199"/>
      <c r="H18" s="259">
        <f t="shared" si="0"/>
        <v>43756200</v>
      </c>
      <c r="I18" s="648" t="s">
        <v>261</v>
      </c>
      <c r="J18" s="683">
        <v>17.18</v>
      </c>
      <c r="K18" s="567" t="s">
        <v>255</v>
      </c>
      <c r="L18" s="639" t="s">
        <v>186</v>
      </c>
      <c r="M18" s="639">
        <v>3613300</v>
      </c>
      <c r="N18" s="639" t="s">
        <v>188</v>
      </c>
      <c r="O18" s="639">
        <v>6</v>
      </c>
      <c r="P18" s="639" t="s">
        <v>189</v>
      </c>
      <c r="Q18" s="639" t="s">
        <v>191</v>
      </c>
      <c r="R18" s="639" t="s">
        <v>186</v>
      </c>
      <c r="S18" s="639">
        <v>3679400</v>
      </c>
      <c r="T18" s="639" t="s">
        <v>188</v>
      </c>
      <c r="U18" s="639">
        <v>6</v>
      </c>
      <c r="V18" s="640" t="s">
        <v>189</v>
      </c>
      <c r="W18" s="647"/>
      <c r="X18" s="677">
        <f t="shared" si="1"/>
        <v>43756200</v>
      </c>
      <c r="Y18" s="307"/>
      <c r="Z18" s="350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</row>
    <row r="19" spans="1:42" s="9" customFormat="1" ht="14.25" customHeight="1">
      <c r="A19" s="189"/>
      <c r="B19" s="200"/>
      <c r="C19" s="206"/>
      <c r="D19" s="213"/>
      <c r="E19" s="213"/>
      <c r="F19" s="198"/>
      <c r="G19" s="199"/>
      <c r="H19" s="259">
        <f t="shared" si="0"/>
        <v>36270000</v>
      </c>
      <c r="I19" s="648" t="s">
        <v>261</v>
      </c>
      <c r="J19" s="683">
        <v>9.1</v>
      </c>
      <c r="K19" s="567" t="s">
        <v>256</v>
      </c>
      <c r="L19" s="639" t="s">
        <v>186</v>
      </c>
      <c r="M19" s="639">
        <v>2929500</v>
      </c>
      <c r="N19" s="639" t="s">
        <v>188</v>
      </c>
      <c r="O19" s="639">
        <v>2</v>
      </c>
      <c r="P19" s="639" t="s">
        <v>189</v>
      </c>
      <c r="Q19" s="639" t="s">
        <v>191</v>
      </c>
      <c r="R19" s="639" t="s">
        <v>186</v>
      </c>
      <c r="S19" s="639">
        <v>3041100</v>
      </c>
      <c r="T19" s="639" t="s">
        <v>188</v>
      </c>
      <c r="U19" s="639">
        <v>10</v>
      </c>
      <c r="V19" s="640" t="s">
        <v>189</v>
      </c>
      <c r="W19" s="647"/>
      <c r="X19" s="677">
        <f t="shared" si="1"/>
        <v>36270000</v>
      </c>
      <c r="Y19" s="307"/>
      <c r="Z19" s="350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</row>
    <row r="20" spans="1:42" s="9" customFormat="1" ht="14.25" customHeight="1">
      <c r="A20" s="189"/>
      <c r="B20" s="215"/>
      <c r="C20" s="206"/>
      <c r="D20" s="216"/>
      <c r="E20" s="213"/>
      <c r="F20" s="198"/>
      <c r="G20" s="199"/>
      <c r="H20" s="259">
        <f t="shared" si="0"/>
        <v>42182500</v>
      </c>
      <c r="I20" s="648" t="s">
        <v>261</v>
      </c>
      <c r="J20" s="683">
        <v>15.16</v>
      </c>
      <c r="K20" s="567" t="s">
        <v>255</v>
      </c>
      <c r="L20" s="639" t="s">
        <v>186</v>
      </c>
      <c r="M20" s="639">
        <f>M13</f>
        <v>3473500</v>
      </c>
      <c r="N20" s="639" t="s">
        <v>188</v>
      </c>
      <c r="O20" s="639">
        <v>5</v>
      </c>
      <c r="P20" s="639" t="s">
        <v>189</v>
      </c>
      <c r="Q20" s="639" t="s">
        <v>191</v>
      </c>
      <c r="R20" s="639" t="s">
        <v>186</v>
      </c>
      <c r="S20" s="639">
        <f>S13</f>
        <v>3545000</v>
      </c>
      <c r="T20" s="639" t="s">
        <v>188</v>
      </c>
      <c r="U20" s="639">
        <v>7</v>
      </c>
      <c r="V20" s="640" t="s">
        <v>189</v>
      </c>
      <c r="W20" s="647"/>
      <c r="X20" s="677">
        <f t="shared" si="1"/>
        <v>42182500</v>
      </c>
      <c r="Y20" s="307"/>
      <c r="Z20" s="350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</row>
    <row r="21" spans="1:42" s="9" customFormat="1" ht="14.25" customHeight="1">
      <c r="A21" s="189"/>
      <c r="B21" s="200"/>
      <c r="C21" s="206"/>
      <c r="D21" s="213"/>
      <c r="E21" s="213"/>
      <c r="F21" s="198"/>
      <c r="G21" s="199"/>
      <c r="H21" s="259">
        <f t="shared" si="0"/>
        <v>39336000</v>
      </c>
      <c r="I21" s="648" t="s">
        <v>261</v>
      </c>
      <c r="J21" s="683">
        <v>12.13</v>
      </c>
      <c r="K21" s="567" t="s">
        <v>256</v>
      </c>
      <c r="L21" s="639" t="s">
        <v>186</v>
      </c>
      <c r="M21" s="639">
        <v>3237300</v>
      </c>
      <c r="N21" s="639" t="s">
        <v>188</v>
      </c>
      <c r="O21" s="639">
        <v>6</v>
      </c>
      <c r="P21" s="639" t="s">
        <v>189</v>
      </c>
      <c r="Q21" s="639" t="s">
        <v>191</v>
      </c>
      <c r="R21" s="639" t="s">
        <v>186</v>
      </c>
      <c r="S21" s="639">
        <v>3318700</v>
      </c>
      <c r="T21" s="639" t="s">
        <v>188</v>
      </c>
      <c r="U21" s="639">
        <v>6</v>
      </c>
      <c r="V21" s="640" t="s">
        <v>189</v>
      </c>
      <c r="W21" s="647"/>
      <c r="X21" s="677">
        <f t="shared" si="1"/>
        <v>39336000</v>
      </c>
      <c r="Y21" s="307"/>
      <c r="Z21" s="350" t="s">
        <v>220</v>
      </c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</row>
    <row r="22" spans="1:42" s="9" customFormat="1" ht="14.25" customHeight="1">
      <c r="A22" s="189"/>
      <c r="B22" s="200"/>
      <c r="C22" s="206"/>
      <c r="D22" s="213"/>
      <c r="E22" s="213"/>
      <c r="F22" s="198"/>
      <c r="G22" s="199"/>
      <c r="H22" s="259">
        <f t="shared" si="0"/>
        <v>31737600</v>
      </c>
      <c r="I22" s="648" t="s">
        <v>261</v>
      </c>
      <c r="J22" s="684">
        <v>6.7</v>
      </c>
      <c r="K22" s="567" t="s">
        <v>253</v>
      </c>
      <c r="L22" s="639" t="s">
        <v>186</v>
      </c>
      <c r="M22" s="639">
        <v>2588900</v>
      </c>
      <c r="N22" s="639" t="s">
        <v>187</v>
      </c>
      <c r="O22" s="639">
        <v>6</v>
      </c>
      <c r="P22" s="639" t="s">
        <v>189</v>
      </c>
      <c r="Q22" s="639" t="s">
        <v>190</v>
      </c>
      <c r="R22" s="639" t="s">
        <v>186</v>
      </c>
      <c r="S22" s="639">
        <v>2700700</v>
      </c>
      <c r="T22" s="639" t="s">
        <v>187</v>
      </c>
      <c r="U22" s="639">
        <v>6</v>
      </c>
      <c r="V22" s="640" t="s">
        <v>189</v>
      </c>
      <c r="W22" s="647"/>
      <c r="X22" s="677">
        <f t="shared" si="1"/>
        <v>31737600</v>
      </c>
      <c r="Y22" s="307"/>
      <c r="Z22" s="350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</row>
    <row r="23" spans="1:42" s="9" customFormat="1" ht="14.25" customHeight="1">
      <c r="A23" s="189"/>
      <c r="B23" s="200"/>
      <c r="C23" s="206"/>
      <c r="D23" s="213"/>
      <c r="E23" s="213"/>
      <c r="F23" s="198"/>
      <c r="G23" s="199"/>
      <c r="H23" s="259">
        <f t="shared" si="0"/>
        <v>24136800</v>
      </c>
      <c r="I23" s="648" t="s">
        <v>262</v>
      </c>
      <c r="J23" s="684">
        <v>3.4</v>
      </c>
      <c r="K23" s="567" t="s">
        <v>255</v>
      </c>
      <c r="L23" s="639" t="s">
        <v>186</v>
      </c>
      <c r="M23" s="639">
        <v>1991500</v>
      </c>
      <c r="N23" s="941" t="s">
        <v>187</v>
      </c>
      <c r="O23" s="941">
        <v>8</v>
      </c>
      <c r="P23" s="639" t="s">
        <v>189</v>
      </c>
      <c r="Q23" s="639" t="s">
        <v>190</v>
      </c>
      <c r="R23" s="639" t="s">
        <v>186</v>
      </c>
      <c r="S23" s="639">
        <v>2051200</v>
      </c>
      <c r="T23" s="639" t="s">
        <v>187</v>
      </c>
      <c r="U23" s="639">
        <v>4</v>
      </c>
      <c r="V23" s="640" t="s">
        <v>189</v>
      </c>
      <c r="W23" s="647"/>
      <c r="X23" s="677">
        <f>ROUND((M23*O23)+(S23*U23),-1)</f>
        <v>24136800</v>
      </c>
      <c r="Y23" s="307"/>
      <c r="Z23" s="350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</row>
    <row r="24" spans="1:42" s="9" customFormat="1" ht="14.25" customHeight="1">
      <c r="A24" s="189"/>
      <c r="B24" s="200"/>
      <c r="C24" s="206"/>
      <c r="D24" s="213"/>
      <c r="E24" s="213"/>
      <c r="F24" s="198"/>
      <c r="G24" s="199"/>
      <c r="H24" s="211">
        <f t="shared" si="0"/>
        <v>25427100</v>
      </c>
      <c r="I24" s="541" t="s">
        <v>263</v>
      </c>
      <c r="J24" s="682">
        <v>5.6</v>
      </c>
      <c r="K24" s="567" t="s">
        <v>256</v>
      </c>
      <c r="L24" s="567" t="s">
        <v>186</v>
      </c>
      <c r="M24" s="567">
        <v>2113700</v>
      </c>
      <c r="N24" s="567" t="s">
        <v>188</v>
      </c>
      <c r="O24" s="567">
        <v>11</v>
      </c>
      <c r="P24" s="567" t="s">
        <v>189</v>
      </c>
      <c r="Q24" s="567" t="s">
        <v>191</v>
      </c>
      <c r="R24" s="567" t="s">
        <v>186</v>
      </c>
      <c r="S24" s="567">
        <v>2176400</v>
      </c>
      <c r="T24" s="567" t="s">
        <v>188</v>
      </c>
      <c r="U24" s="567">
        <v>1</v>
      </c>
      <c r="V24" s="542" t="s">
        <v>189</v>
      </c>
      <c r="W24" s="302"/>
      <c r="X24" s="677">
        <f t="shared" si="1"/>
        <v>25427100</v>
      </c>
      <c r="Y24" s="307"/>
      <c r="Z24" s="350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</row>
    <row r="25" spans="1:42" s="9" customFormat="1" ht="14.25" customHeight="1">
      <c r="A25" s="189"/>
      <c r="B25" s="200"/>
      <c r="C25" s="206"/>
      <c r="D25" s="213"/>
      <c r="E25" s="213"/>
      <c r="F25" s="198"/>
      <c r="G25" s="199"/>
      <c r="H25" s="211">
        <f t="shared" si="0"/>
        <v>23762000</v>
      </c>
      <c r="I25" s="541" t="s">
        <v>264</v>
      </c>
      <c r="J25" s="682">
        <v>5.6</v>
      </c>
      <c r="K25" s="567" t="s">
        <v>255</v>
      </c>
      <c r="L25" s="567" t="s">
        <v>186</v>
      </c>
      <c r="M25" s="567">
        <v>1975800</v>
      </c>
      <c r="N25" s="567" t="s">
        <v>188</v>
      </c>
      <c r="O25" s="567">
        <v>11</v>
      </c>
      <c r="P25" s="567" t="s">
        <v>189</v>
      </c>
      <c r="Q25" s="567" t="s">
        <v>191</v>
      </c>
      <c r="R25" s="567" t="s">
        <v>186</v>
      </c>
      <c r="S25" s="567">
        <v>2028200</v>
      </c>
      <c r="T25" s="567" t="s">
        <v>188</v>
      </c>
      <c r="U25" s="567">
        <v>1</v>
      </c>
      <c r="V25" s="542" t="s">
        <v>189</v>
      </c>
      <c r="W25" s="302"/>
      <c r="X25" s="694">
        <f t="shared" si="1"/>
        <v>23762000</v>
      </c>
      <c r="Y25" s="307"/>
      <c r="Z25" s="350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</row>
    <row r="26" spans="1:42" s="9" customFormat="1" ht="14.25" customHeight="1">
      <c r="A26" s="189"/>
      <c r="B26" s="200"/>
      <c r="C26" s="206"/>
      <c r="D26" s="213"/>
      <c r="E26" s="213"/>
      <c r="F26" s="198"/>
      <c r="G26" s="199"/>
      <c r="H26" s="211">
        <f t="shared" si="0"/>
        <v>22525200</v>
      </c>
      <c r="I26" s="541" t="s">
        <v>265</v>
      </c>
      <c r="J26" s="872">
        <v>2.3</v>
      </c>
      <c r="K26" s="568" t="s">
        <v>256</v>
      </c>
      <c r="L26" s="567" t="s">
        <v>186</v>
      </c>
      <c r="M26" s="567">
        <v>1848100</v>
      </c>
      <c r="N26" s="567" t="s">
        <v>188</v>
      </c>
      <c r="O26" s="567">
        <v>4</v>
      </c>
      <c r="P26" s="567" t="s">
        <v>189</v>
      </c>
      <c r="Q26" s="567" t="s">
        <v>191</v>
      </c>
      <c r="R26" s="567" t="s">
        <v>186</v>
      </c>
      <c r="S26" s="567">
        <v>1891600</v>
      </c>
      <c r="T26" s="567" t="s">
        <v>188</v>
      </c>
      <c r="U26" s="567">
        <v>8</v>
      </c>
      <c r="V26" s="542" t="s">
        <v>189</v>
      </c>
      <c r="W26" s="302"/>
      <c r="X26" s="694">
        <f t="shared" si="1"/>
        <v>22525200</v>
      </c>
      <c r="Y26" s="307"/>
      <c r="Z26" s="350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</row>
    <row r="27" spans="1:42" s="9" customFormat="1" ht="15" customHeight="1">
      <c r="A27" s="189"/>
      <c r="B27" s="200"/>
      <c r="C27" s="200"/>
      <c r="D27" s="213"/>
      <c r="E27" s="217"/>
      <c r="F27" s="198"/>
      <c r="G27" s="199"/>
      <c r="H27" s="912">
        <f>SUM(H28:H38)</f>
        <v>367185600</v>
      </c>
      <c r="I27" s="1120" t="s">
        <v>242</v>
      </c>
      <c r="J27" s="1118"/>
      <c r="K27" s="1080" t="s">
        <v>480</v>
      </c>
      <c r="L27" s="1080"/>
      <c r="M27" s="1080"/>
      <c r="N27" s="913"/>
      <c r="O27" s="1118">
        <f>X27+Z27</f>
        <v>367185600</v>
      </c>
      <c r="P27" s="1118"/>
      <c r="Q27" s="1118"/>
      <c r="R27" s="1118"/>
      <c r="S27" s="1118"/>
      <c r="T27" s="1118"/>
      <c r="U27" s="1118"/>
      <c r="V27" s="1119"/>
      <c r="W27" s="914" t="s">
        <v>130</v>
      </c>
      <c r="X27" s="915">
        <f>SUM(X28:X35)</f>
        <v>0</v>
      </c>
      <c r="Y27" s="916" t="s">
        <v>131</v>
      </c>
      <c r="Z27" s="917">
        <f>SUM(Z28:Z38)</f>
        <v>367185600</v>
      </c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</row>
    <row r="28" spans="1:42" s="9" customFormat="1" ht="15" customHeight="1">
      <c r="A28" s="189"/>
      <c r="B28" s="200"/>
      <c r="C28" s="206"/>
      <c r="D28" s="213"/>
      <c r="E28" s="213"/>
      <c r="F28" s="198"/>
      <c r="G28" s="199"/>
      <c r="H28" s="692">
        <f aca="true" t="shared" si="2" ref="H28:H34">X28+Z28</f>
        <v>49786560</v>
      </c>
      <c r="I28" s="1078" t="s">
        <v>519</v>
      </c>
      <c r="J28" s="1079"/>
      <c r="K28" s="1079"/>
      <c r="L28" s="811" t="s">
        <v>186</v>
      </c>
      <c r="M28" s="811">
        <v>2154440</v>
      </c>
      <c r="N28" s="811" t="s">
        <v>187</v>
      </c>
      <c r="O28" s="811">
        <v>1</v>
      </c>
      <c r="P28" s="811" t="s">
        <v>189</v>
      </c>
      <c r="Q28" s="811" t="s">
        <v>190</v>
      </c>
      <c r="R28" s="811" t="s">
        <v>186</v>
      </c>
      <c r="S28" s="811">
        <v>1994440</v>
      </c>
      <c r="T28" s="811" t="s">
        <v>187</v>
      </c>
      <c r="U28" s="811">
        <v>1</v>
      </c>
      <c r="V28" s="812" t="s">
        <v>189</v>
      </c>
      <c r="W28" s="706"/>
      <c r="X28" s="677"/>
      <c r="Y28" s="950" t="s">
        <v>457</v>
      </c>
      <c r="Z28" s="694">
        <f>ROUND(((M28*O28)+(S28*U28))*12,-1)</f>
        <v>49786560</v>
      </c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</row>
    <row r="29" spans="1:42" s="9" customFormat="1" ht="15" customHeight="1">
      <c r="A29" s="189"/>
      <c r="B29" s="200"/>
      <c r="C29" s="206"/>
      <c r="D29" s="213"/>
      <c r="E29" s="213"/>
      <c r="F29" s="198"/>
      <c r="G29" s="199"/>
      <c r="H29" s="692">
        <f t="shared" si="2"/>
        <v>45946560</v>
      </c>
      <c r="I29" s="1078" t="s">
        <v>521</v>
      </c>
      <c r="J29" s="1079"/>
      <c r="K29" s="1079"/>
      <c r="L29" s="811" t="s">
        <v>186</v>
      </c>
      <c r="M29" s="811">
        <v>1914440</v>
      </c>
      <c r="N29" s="811" t="s">
        <v>187</v>
      </c>
      <c r="O29" s="811">
        <v>2</v>
      </c>
      <c r="P29" s="811" t="s">
        <v>189</v>
      </c>
      <c r="Q29" s="811" t="s">
        <v>190</v>
      </c>
      <c r="R29" s="811" t="s">
        <v>186</v>
      </c>
      <c r="S29" s="811">
        <v>0</v>
      </c>
      <c r="T29" s="811" t="s">
        <v>187</v>
      </c>
      <c r="U29" s="811">
        <v>0</v>
      </c>
      <c r="V29" s="812" t="s">
        <v>189</v>
      </c>
      <c r="W29" s="706"/>
      <c r="X29" s="677"/>
      <c r="Y29" s="950" t="s">
        <v>457</v>
      </c>
      <c r="Z29" s="694">
        <f aca="true" t="shared" si="3" ref="Z29:Z37">ROUND(((M29*O29)+(S29*U29))*12,-1)</f>
        <v>45946560</v>
      </c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</row>
    <row r="30" spans="1:42" s="9" customFormat="1" ht="15" customHeight="1">
      <c r="A30" s="189"/>
      <c r="B30" s="200"/>
      <c r="C30" s="206"/>
      <c r="D30" s="213"/>
      <c r="E30" s="213"/>
      <c r="F30" s="198"/>
      <c r="G30" s="199"/>
      <c r="H30" s="692">
        <f t="shared" si="2"/>
        <v>91741440</v>
      </c>
      <c r="I30" s="1078" t="s">
        <v>523</v>
      </c>
      <c r="J30" s="1079"/>
      <c r="K30" s="1079"/>
      <c r="L30" s="811" t="s">
        <v>186</v>
      </c>
      <c r="M30" s="811">
        <v>1916280</v>
      </c>
      <c r="N30" s="811" t="s">
        <v>187</v>
      </c>
      <c r="O30" s="811">
        <v>3</v>
      </c>
      <c r="P30" s="811" t="s">
        <v>189</v>
      </c>
      <c r="Q30" s="811" t="s">
        <v>190</v>
      </c>
      <c r="R30" s="811" t="s">
        <v>186</v>
      </c>
      <c r="S30" s="811">
        <v>1896280</v>
      </c>
      <c r="T30" s="811" t="s">
        <v>187</v>
      </c>
      <c r="U30" s="811">
        <v>1</v>
      </c>
      <c r="V30" s="812" t="s">
        <v>189</v>
      </c>
      <c r="W30" s="706"/>
      <c r="X30" s="677"/>
      <c r="Y30" s="950" t="s">
        <v>455</v>
      </c>
      <c r="Z30" s="694">
        <f t="shared" si="3"/>
        <v>91741440</v>
      </c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</row>
    <row r="31" spans="1:42" s="9" customFormat="1" ht="15" customHeight="1">
      <c r="A31" s="189"/>
      <c r="B31" s="200"/>
      <c r="C31" s="206"/>
      <c r="D31" s="213"/>
      <c r="E31" s="213"/>
      <c r="F31" s="198"/>
      <c r="G31" s="199"/>
      <c r="H31" s="692">
        <f t="shared" si="2"/>
        <v>27231360</v>
      </c>
      <c r="I31" s="1078" t="s">
        <v>522</v>
      </c>
      <c r="J31" s="1079"/>
      <c r="K31" s="814"/>
      <c r="L31" s="811" t="s">
        <v>186</v>
      </c>
      <c r="M31" s="811">
        <v>1876280</v>
      </c>
      <c r="N31" s="811" t="s">
        <v>187</v>
      </c>
      <c r="O31" s="811">
        <v>1</v>
      </c>
      <c r="P31" s="811" t="s">
        <v>434</v>
      </c>
      <c r="Q31" s="811" t="s">
        <v>190</v>
      </c>
      <c r="R31" s="811" t="s">
        <v>186</v>
      </c>
      <c r="S31" s="811">
        <v>393000</v>
      </c>
      <c r="T31" s="811" t="s">
        <v>187</v>
      </c>
      <c r="U31" s="811">
        <v>1</v>
      </c>
      <c r="V31" s="812" t="s">
        <v>189</v>
      </c>
      <c r="W31" s="706"/>
      <c r="X31" s="677"/>
      <c r="Y31" s="950" t="s">
        <v>457</v>
      </c>
      <c r="Z31" s="694">
        <f t="shared" si="3"/>
        <v>27231360</v>
      </c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</row>
    <row r="32" spans="1:42" s="9" customFormat="1" ht="15" customHeight="1">
      <c r="A32" s="189"/>
      <c r="B32" s="200"/>
      <c r="C32" s="206"/>
      <c r="D32" s="213"/>
      <c r="E32" s="213"/>
      <c r="F32" s="198"/>
      <c r="G32" s="199"/>
      <c r="H32" s="692">
        <f t="shared" si="2"/>
        <v>25983360</v>
      </c>
      <c r="I32" s="1052" t="s">
        <v>440</v>
      </c>
      <c r="J32" s="1053"/>
      <c r="K32" s="956" t="s">
        <v>524</v>
      </c>
      <c r="L32" s="811" t="s">
        <v>186</v>
      </c>
      <c r="M32" s="811">
        <v>1797280</v>
      </c>
      <c r="N32" s="811" t="s">
        <v>187</v>
      </c>
      <c r="O32" s="811">
        <v>1</v>
      </c>
      <c r="P32" s="811" t="s">
        <v>189</v>
      </c>
      <c r="Q32" s="811" t="s">
        <v>190</v>
      </c>
      <c r="R32" s="811" t="s">
        <v>186</v>
      </c>
      <c r="S32" s="811">
        <v>368000</v>
      </c>
      <c r="T32" s="811" t="s">
        <v>187</v>
      </c>
      <c r="U32" s="811">
        <v>1</v>
      </c>
      <c r="V32" s="812" t="s">
        <v>189</v>
      </c>
      <c r="W32" s="706"/>
      <c r="X32" s="677"/>
      <c r="Y32" s="950" t="s">
        <v>458</v>
      </c>
      <c r="Z32" s="694">
        <f t="shared" si="3"/>
        <v>25983360</v>
      </c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</row>
    <row r="33" spans="1:42" s="9" customFormat="1" ht="15" customHeight="1">
      <c r="A33" s="189"/>
      <c r="B33" s="200"/>
      <c r="C33" s="206"/>
      <c r="D33" s="213"/>
      <c r="E33" s="213"/>
      <c r="F33" s="198"/>
      <c r="G33" s="199"/>
      <c r="H33" s="692">
        <f t="shared" si="2"/>
        <v>23715360</v>
      </c>
      <c r="I33" s="1052" t="s">
        <v>453</v>
      </c>
      <c r="J33" s="1053"/>
      <c r="K33" s="956" t="s">
        <v>525</v>
      </c>
      <c r="L33" s="811" t="s">
        <v>186</v>
      </c>
      <c r="M33" s="811">
        <v>1676280</v>
      </c>
      <c r="N33" s="811" t="s">
        <v>187</v>
      </c>
      <c r="O33" s="811">
        <v>1</v>
      </c>
      <c r="P33" s="811" t="s">
        <v>189</v>
      </c>
      <c r="Q33" s="811" t="s">
        <v>190</v>
      </c>
      <c r="R33" s="811" t="s">
        <v>186</v>
      </c>
      <c r="S33" s="811">
        <v>300000</v>
      </c>
      <c r="T33" s="811" t="s">
        <v>187</v>
      </c>
      <c r="U33" s="811">
        <v>1</v>
      </c>
      <c r="V33" s="812" t="s">
        <v>189</v>
      </c>
      <c r="W33" s="706"/>
      <c r="X33" s="677"/>
      <c r="Y33" s="950" t="s">
        <v>457</v>
      </c>
      <c r="Z33" s="694">
        <f t="shared" si="3"/>
        <v>23715360</v>
      </c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</row>
    <row r="34" spans="1:42" s="9" customFormat="1" ht="15" customHeight="1">
      <c r="A34" s="189"/>
      <c r="B34" s="200"/>
      <c r="C34" s="206"/>
      <c r="D34" s="213"/>
      <c r="E34" s="213"/>
      <c r="F34" s="198"/>
      <c r="G34" s="199"/>
      <c r="H34" s="692">
        <f t="shared" si="2"/>
        <v>22035360</v>
      </c>
      <c r="I34" s="1052" t="s">
        <v>454</v>
      </c>
      <c r="J34" s="1053"/>
      <c r="K34" s="1053"/>
      <c r="L34" s="811" t="s">
        <v>186</v>
      </c>
      <c r="M34" s="811">
        <v>1836280</v>
      </c>
      <c r="N34" s="811" t="s">
        <v>187</v>
      </c>
      <c r="O34" s="811">
        <v>1</v>
      </c>
      <c r="P34" s="811" t="s">
        <v>189</v>
      </c>
      <c r="Q34" s="811"/>
      <c r="R34" s="811"/>
      <c r="S34" s="811"/>
      <c r="T34" s="811"/>
      <c r="U34" s="811"/>
      <c r="V34" s="812"/>
      <c r="W34" s="706"/>
      <c r="X34" s="677"/>
      <c r="Y34" s="950" t="s">
        <v>455</v>
      </c>
      <c r="Z34" s="694">
        <f t="shared" si="3"/>
        <v>22035360</v>
      </c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</row>
    <row r="35" spans="1:42" s="9" customFormat="1" ht="15" customHeight="1">
      <c r="A35" s="189"/>
      <c r="B35" s="200"/>
      <c r="C35" s="206"/>
      <c r="D35" s="213"/>
      <c r="E35" s="213"/>
      <c r="F35" s="198"/>
      <c r="G35" s="199"/>
      <c r="H35" s="692">
        <f>Z35</f>
        <v>28799040</v>
      </c>
      <c r="I35" s="1052" t="s">
        <v>433</v>
      </c>
      <c r="J35" s="1053"/>
      <c r="K35" s="1053"/>
      <c r="L35" s="811" t="s">
        <v>230</v>
      </c>
      <c r="M35" s="811">
        <v>1199960</v>
      </c>
      <c r="N35" s="811" t="s">
        <v>251</v>
      </c>
      <c r="O35" s="811">
        <v>2</v>
      </c>
      <c r="P35" s="811" t="s">
        <v>231</v>
      </c>
      <c r="Q35" s="811" t="s">
        <v>190</v>
      </c>
      <c r="R35" s="811" t="s">
        <v>186</v>
      </c>
      <c r="S35" s="811">
        <v>0</v>
      </c>
      <c r="T35" s="811" t="s">
        <v>187</v>
      </c>
      <c r="U35" s="811">
        <v>0</v>
      </c>
      <c r="V35" s="812" t="s">
        <v>189</v>
      </c>
      <c r="W35" s="706"/>
      <c r="X35" s="677"/>
      <c r="Y35" s="950" t="s">
        <v>245</v>
      </c>
      <c r="Z35" s="694">
        <f t="shared" si="3"/>
        <v>28799040</v>
      </c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</row>
    <row r="36" spans="1:42" s="9" customFormat="1" ht="15" customHeight="1">
      <c r="A36" s="189"/>
      <c r="B36" s="200"/>
      <c r="C36" s="206"/>
      <c r="D36" s="213"/>
      <c r="E36" s="213"/>
      <c r="F36" s="198"/>
      <c r="G36" s="199"/>
      <c r="H36" s="692">
        <f>Z36</f>
        <v>28973280</v>
      </c>
      <c r="I36" s="1052" t="s">
        <v>526</v>
      </c>
      <c r="J36" s="1053"/>
      <c r="K36" s="1053"/>
      <c r="L36" s="811" t="s">
        <v>237</v>
      </c>
      <c r="M36" s="811">
        <v>1914440</v>
      </c>
      <c r="N36" s="811" t="s">
        <v>235</v>
      </c>
      <c r="O36" s="811">
        <v>1</v>
      </c>
      <c r="P36" s="811" t="s">
        <v>236</v>
      </c>
      <c r="Q36" s="811" t="s">
        <v>190</v>
      </c>
      <c r="R36" s="811" t="s">
        <v>237</v>
      </c>
      <c r="S36" s="877">
        <v>500000</v>
      </c>
      <c r="T36" s="877" t="s">
        <v>187</v>
      </c>
      <c r="U36" s="877">
        <v>1</v>
      </c>
      <c r="V36" s="812" t="s">
        <v>236</v>
      </c>
      <c r="W36" s="815"/>
      <c r="X36" s="343"/>
      <c r="Y36" s="679" t="s">
        <v>244</v>
      </c>
      <c r="Z36" s="694">
        <f>ROUND(((M36*O36)+(S36*U36))*12,-1)</f>
        <v>28973280</v>
      </c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</row>
    <row r="37" spans="1:42" s="9" customFormat="1" ht="15" customHeight="1">
      <c r="A37" s="189"/>
      <c r="B37" s="200"/>
      <c r="C37" s="206"/>
      <c r="D37" s="213"/>
      <c r="E37" s="213"/>
      <c r="F37" s="198"/>
      <c r="G37" s="199"/>
      <c r="H37" s="692">
        <f>Z37</f>
        <v>22973280</v>
      </c>
      <c r="I37" s="1052" t="s">
        <v>441</v>
      </c>
      <c r="J37" s="1053"/>
      <c r="K37" s="1053"/>
      <c r="L37" s="811" t="s">
        <v>186</v>
      </c>
      <c r="M37" s="811">
        <v>1914440</v>
      </c>
      <c r="N37" s="811" t="s">
        <v>187</v>
      </c>
      <c r="O37" s="811">
        <v>1</v>
      </c>
      <c r="P37" s="811" t="s">
        <v>189</v>
      </c>
      <c r="Q37" s="811" t="s">
        <v>190</v>
      </c>
      <c r="R37" s="811" t="s">
        <v>186</v>
      </c>
      <c r="S37" s="1235">
        <v>0</v>
      </c>
      <c r="T37" s="1235"/>
      <c r="U37" s="1235"/>
      <c r="V37" s="812" t="s">
        <v>189</v>
      </c>
      <c r="W37" s="815"/>
      <c r="X37" s="343"/>
      <c r="Y37" s="679" t="s">
        <v>456</v>
      </c>
      <c r="Z37" s="694">
        <f t="shared" si="3"/>
        <v>22973280</v>
      </c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</row>
    <row r="38" spans="1:42" s="9" customFormat="1" ht="15" customHeight="1">
      <c r="A38" s="189"/>
      <c r="B38" s="200"/>
      <c r="C38" s="206"/>
      <c r="D38" s="213"/>
      <c r="E38" s="213"/>
      <c r="F38" s="198"/>
      <c r="G38" s="199"/>
      <c r="H38" s="939">
        <f>X38+Z38</f>
        <v>0</v>
      </c>
      <c r="I38" s="1050" t="s">
        <v>466</v>
      </c>
      <c r="J38" s="1051"/>
      <c r="K38" s="1051"/>
      <c r="L38" s="1051"/>
      <c r="M38" s="1051"/>
      <c r="N38" s="1051"/>
      <c r="O38" s="1051"/>
      <c r="P38" s="1051"/>
      <c r="Q38" s="1051"/>
      <c r="R38" s="1051"/>
      <c r="S38" s="1051"/>
      <c r="T38" s="933"/>
      <c r="U38" s="933"/>
      <c r="V38" s="812"/>
      <c r="W38" s="816"/>
      <c r="X38" s="629"/>
      <c r="Y38" s="817"/>
      <c r="Z38" s="940">
        <v>0</v>
      </c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</row>
    <row r="39" spans="1:42" s="9" customFormat="1" ht="15" customHeight="1">
      <c r="A39" s="189"/>
      <c r="B39" s="200"/>
      <c r="C39" s="200"/>
      <c r="D39" s="213"/>
      <c r="E39" s="217"/>
      <c r="F39" s="198"/>
      <c r="G39" s="199"/>
      <c r="H39" s="920">
        <f>SUM(H40:H46)</f>
        <v>752087520</v>
      </c>
      <c r="I39" s="1081" t="s">
        <v>141</v>
      </c>
      <c r="J39" s="1082"/>
      <c r="K39" s="1080" t="s">
        <v>479</v>
      </c>
      <c r="L39" s="1080"/>
      <c r="M39" s="1080"/>
      <c r="N39" s="921"/>
      <c r="O39" s="1083">
        <f>X39+Z39</f>
        <v>752087520</v>
      </c>
      <c r="P39" s="1083"/>
      <c r="Q39" s="1083"/>
      <c r="R39" s="1083"/>
      <c r="S39" s="1083"/>
      <c r="T39" s="1083"/>
      <c r="U39" s="1083"/>
      <c r="V39" s="1084"/>
      <c r="W39" s="914" t="s">
        <v>130</v>
      </c>
      <c r="X39" s="915">
        <f>SUM(X40:X45)</f>
        <v>0</v>
      </c>
      <c r="Y39" s="916" t="s">
        <v>131</v>
      </c>
      <c r="Z39" s="917">
        <f>SUM(Z40:Z46)</f>
        <v>752087520</v>
      </c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</row>
    <row r="40" spans="1:42" s="9" customFormat="1" ht="15" customHeight="1">
      <c r="A40" s="189"/>
      <c r="B40" s="200"/>
      <c r="C40" s="200"/>
      <c r="D40" s="213"/>
      <c r="E40" s="217"/>
      <c r="F40" s="198"/>
      <c r="G40" s="199"/>
      <c r="H40" s="692">
        <f>Z40</f>
        <v>52666560</v>
      </c>
      <c r="I40" s="1100" t="s">
        <v>332</v>
      </c>
      <c r="J40" s="1101"/>
      <c r="K40" s="1101"/>
      <c r="L40" s="811" t="s">
        <v>186</v>
      </c>
      <c r="M40" s="811">
        <v>1914440</v>
      </c>
      <c r="N40" s="811" t="s">
        <v>187</v>
      </c>
      <c r="O40" s="811">
        <v>2</v>
      </c>
      <c r="P40" s="811" t="s">
        <v>189</v>
      </c>
      <c r="Q40" s="811" t="s">
        <v>291</v>
      </c>
      <c r="R40" s="811" t="s">
        <v>186</v>
      </c>
      <c r="S40" s="811">
        <v>280000</v>
      </c>
      <c r="T40" s="811" t="s">
        <v>187</v>
      </c>
      <c r="U40" s="811">
        <v>2</v>
      </c>
      <c r="V40" s="812" t="s">
        <v>189</v>
      </c>
      <c r="W40" s="818"/>
      <c r="X40" s="343"/>
      <c r="Y40" s="329"/>
      <c r="Z40" s="813">
        <f>ROUND(((M40*O40)+(S40*U40))*12,-1)</f>
        <v>52666560</v>
      </c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</row>
    <row r="41" spans="1:42" s="9" customFormat="1" ht="15" customHeight="1">
      <c r="A41" s="189"/>
      <c r="B41" s="200"/>
      <c r="C41" s="200"/>
      <c r="D41" s="213"/>
      <c r="E41" s="217"/>
      <c r="F41" s="198"/>
      <c r="G41" s="199"/>
      <c r="H41" s="692">
        <f>X41+Z41</f>
        <v>22973280</v>
      </c>
      <c r="I41" s="1052" t="s">
        <v>478</v>
      </c>
      <c r="J41" s="1053"/>
      <c r="K41" s="1053"/>
      <c r="L41" s="811" t="s">
        <v>186</v>
      </c>
      <c r="M41" s="811">
        <v>1914440</v>
      </c>
      <c r="N41" s="811" t="s">
        <v>187</v>
      </c>
      <c r="O41" s="811">
        <v>1</v>
      </c>
      <c r="P41" s="811" t="s">
        <v>189</v>
      </c>
      <c r="Q41" s="811" t="s">
        <v>190</v>
      </c>
      <c r="R41" s="811" t="s">
        <v>186</v>
      </c>
      <c r="S41" s="819"/>
      <c r="T41" s="811" t="s">
        <v>187</v>
      </c>
      <c r="U41" s="811">
        <v>0</v>
      </c>
      <c r="V41" s="812" t="s">
        <v>189</v>
      </c>
      <c r="W41" s="820"/>
      <c r="X41" s="343">
        <v>0</v>
      </c>
      <c r="Y41" s="329"/>
      <c r="Z41" s="813">
        <f>ROUND(((M41*O41)+(S41*U41))*12,-1)</f>
        <v>22973280</v>
      </c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</row>
    <row r="42" spans="1:42" s="9" customFormat="1" ht="15" customHeight="1">
      <c r="A42" s="189"/>
      <c r="B42" s="200"/>
      <c r="C42" s="200"/>
      <c r="D42" s="213"/>
      <c r="E42" s="217"/>
      <c r="F42" s="198"/>
      <c r="G42" s="199"/>
      <c r="H42" s="692">
        <f>Z42</f>
        <v>20115360</v>
      </c>
      <c r="I42" s="1078" t="s">
        <v>516</v>
      </c>
      <c r="J42" s="1079"/>
      <c r="K42" s="1079"/>
      <c r="L42" s="811" t="s">
        <v>186</v>
      </c>
      <c r="M42" s="811">
        <v>1676280</v>
      </c>
      <c r="N42" s="811" t="s">
        <v>187</v>
      </c>
      <c r="O42" s="811">
        <v>1</v>
      </c>
      <c r="P42" s="811" t="s">
        <v>189</v>
      </c>
      <c r="Q42" s="811" t="s">
        <v>439</v>
      </c>
      <c r="R42" s="811" t="s">
        <v>186</v>
      </c>
      <c r="S42" s="811"/>
      <c r="T42" s="811" t="s">
        <v>187</v>
      </c>
      <c r="U42" s="811">
        <v>0</v>
      </c>
      <c r="V42" s="811" t="s">
        <v>189</v>
      </c>
      <c r="W42" s="951"/>
      <c r="X42" s="677"/>
      <c r="Y42" s="631"/>
      <c r="Z42" s="949">
        <f>ROUND(((M42*O42)*12)+((S42*U42))*12,-1)</f>
        <v>20115360</v>
      </c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</row>
    <row r="43" spans="1:42" s="9" customFormat="1" ht="15" customHeight="1">
      <c r="A43" s="189"/>
      <c r="B43" s="200"/>
      <c r="C43" s="200"/>
      <c r="D43" s="213"/>
      <c r="E43" s="217"/>
      <c r="F43" s="198"/>
      <c r="G43" s="199"/>
      <c r="H43" s="692">
        <f>X43+Z43</f>
        <v>138059520</v>
      </c>
      <c r="I43" s="1078" t="s">
        <v>517</v>
      </c>
      <c r="J43" s="1079"/>
      <c r="K43" s="1079"/>
      <c r="L43" s="811" t="s">
        <v>186</v>
      </c>
      <c r="M43" s="811">
        <v>1438120</v>
      </c>
      <c r="N43" s="811" t="s">
        <v>187</v>
      </c>
      <c r="O43" s="811">
        <v>6</v>
      </c>
      <c r="P43" s="811" t="s">
        <v>189</v>
      </c>
      <c r="Q43" s="811" t="s">
        <v>439</v>
      </c>
      <c r="R43" s="811" t="s">
        <v>186</v>
      </c>
      <c r="S43" s="811">
        <v>1438120</v>
      </c>
      <c r="T43" s="811" t="s">
        <v>187</v>
      </c>
      <c r="U43" s="811">
        <v>2</v>
      </c>
      <c r="V43" s="811" t="s">
        <v>189</v>
      </c>
      <c r="W43" s="951"/>
      <c r="X43" s="677"/>
      <c r="Y43" s="631"/>
      <c r="Z43" s="949">
        <f>ROUND(((M43*O43)+(S43*U43))*12,-1)</f>
        <v>138059520</v>
      </c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</row>
    <row r="44" spans="1:42" s="9" customFormat="1" ht="15" customHeight="1">
      <c r="A44" s="189"/>
      <c r="B44" s="200"/>
      <c r="C44" s="206"/>
      <c r="D44" s="213"/>
      <c r="E44" s="213"/>
      <c r="F44" s="198"/>
      <c r="G44" s="199"/>
      <c r="H44" s="692">
        <f>Z44</f>
        <v>100686720</v>
      </c>
      <c r="I44" s="1052" t="s">
        <v>518</v>
      </c>
      <c r="J44" s="1053"/>
      <c r="K44" s="1053"/>
      <c r="L44" s="811" t="s">
        <v>186</v>
      </c>
      <c r="M44" s="811">
        <v>1438120</v>
      </c>
      <c r="N44" s="811" t="s">
        <v>187</v>
      </c>
      <c r="O44" s="811">
        <v>4</v>
      </c>
      <c r="P44" s="811" t="s">
        <v>189</v>
      </c>
      <c r="Q44" s="811" t="s">
        <v>190</v>
      </c>
      <c r="R44" s="811" t="s">
        <v>186</v>
      </c>
      <c r="S44" s="811">
        <v>1319040</v>
      </c>
      <c r="T44" s="811" t="s">
        <v>187</v>
      </c>
      <c r="U44" s="811">
        <v>2</v>
      </c>
      <c r="V44" s="812" t="s">
        <v>331</v>
      </c>
      <c r="W44" s="951"/>
      <c r="X44" s="677"/>
      <c r="Y44" s="631"/>
      <c r="Z44" s="949">
        <f>ROUND(((M44*O44)+(S44*U44))*12,-1)</f>
        <v>100686720</v>
      </c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</row>
    <row r="45" spans="1:42" s="9" customFormat="1" ht="15" customHeight="1">
      <c r="A45" s="189"/>
      <c r="B45" s="200"/>
      <c r="C45" s="206"/>
      <c r="D45" s="213"/>
      <c r="E45" s="213"/>
      <c r="F45" s="198"/>
      <c r="G45" s="199"/>
      <c r="H45" s="692">
        <f>Z45</f>
        <v>417586080</v>
      </c>
      <c r="I45" s="1052" t="s">
        <v>437</v>
      </c>
      <c r="J45" s="1053"/>
      <c r="K45" s="1053"/>
      <c r="L45" s="811" t="s">
        <v>186</v>
      </c>
      <c r="M45" s="811">
        <v>1199960</v>
      </c>
      <c r="N45" s="811" t="s">
        <v>187</v>
      </c>
      <c r="O45" s="811">
        <v>29</v>
      </c>
      <c r="P45" s="811" t="s">
        <v>189</v>
      </c>
      <c r="Q45" s="811" t="s">
        <v>438</v>
      </c>
      <c r="R45" s="811" t="s">
        <v>186</v>
      </c>
      <c r="S45" s="819"/>
      <c r="T45" s="811" t="s">
        <v>187</v>
      </c>
      <c r="U45" s="877">
        <v>0</v>
      </c>
      <c r="V45" s="919" t="s">
        <v>189</v>
      </c>
      <c r="W45" s="820"/>
      <c r="X45" s="343"/>
      <c r="Y45" s="329"/>
      <c r="Z45" s="813">
        <f>ROUND(((M45*O45)*12)+((S45*U45))*5,-1)</f>
        <v>417586080</v>
      </c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</row>
    <row r="46" spans="1:42" s="9" customFormat="1" ht="15" customHeight="1">
      <c r="A46" s="189"/>
      <c r="B46" s="200"/>
      <c r="C46" s="206"/>
      <c r="D46" s="213"/>
      <c r="E46" s="213"/>
      <c r="F46" s="198"/>
      <c r="G46" s="199"/>
      <c r="H46" s="893">
        <f>X46+Z46</f>
        <v>0</v>
      </c>
      <c r="I46" s="1050" t="s">
        <v>466</v>
      </c>
      <c r="J46" s="1051"/>
      <c r="K46" s="1051"/>
      <c r="L46" s="1051"/>
      <c r="M46" s="1051"/>
      <c r="N46" s="1051"/>
      <c r="O46" s="1051"/>
      <c r="P46" s="1051"/>
      <c r="Q46" s="1051"/>
      <c r="R46" s="1051"/>
      <c r="S46" s="1051"/>
      <c r="T46" s="894"/>
      <c r="U46" s="931"/>
      <c r="V46" s="932"/>
      <c r="W46" s="895"/>
      <c r="X46" s="875"/>
      <c r="Y46" s="910"/>
      <c r="Z46" s="911">
        <v>0</v>
      </c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</row>
    <row r="47" spans="1:42" s="9" customFormat="1" ht="15" customHeight="1">
      <c r="A47" s="189"/>
      <c r="B47" s="200"/>
      <c r="C47" s="195" t="s">
        <v>115</v>
      </c>
      <c r="D47" s="201">
        <f>SUM(D48:D104)</f>
        <v>182569350</v>
      </c>
      <c r="E47" s="201">
        <f>H47</f>
        <v>191637280</v>
      </c>
      <c r="F47" s="202">
        <f>E47-D47</f>
        <v>9067930</v>
      </c>
      <c r="G47" s="203">
        <f>E47/D47*100</f>
        <v>104.96684136740369</v>
      </c>
      <c r="H47" s="226">
        <f>H48+H67+H80+H99</f>
        <v>191637280</v>
      </c>
      <c r="I47" s="186" t="s">
        <v>139</v>
      </c>
      <c r="J47" s="218"/>
      <c r="K47" s="218"/>
      <c r="L47" s="218"/>
      <c r="M47" s="218"/>
      <c r="N47" s="218"/>
      <c r="O47" s="218"/>
      <c r="P47" s="1126">
        <f>X47+Z47</f>
        <v>191637280</v>
      </c>
      <c r="Q47" s="1126"/>
      <c r="R47" s="1126"/>
      <c r="S47" s="1126"/>
      <c r="T47" s="1126"/>
      <c r="U47" s="1126"/>
      <c r="V47" s="1127"/>
      <c r="W47" s="305" t="s">
        <v>130</v>
      </c>
      <c r="X47" s="335">
        <f>X48+X67+X80+X99</f>
        <v>158902160</v>
      </c>
      <c r="Y47" s="324" t="s">
        <v>131</v>
      </c>
      <c r="Z47" s="348">
        <f>Z48+Z67+Z80+Z99</f>
        <v>32735120</v>
      </c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</row>
    <row r="48" spans="1:42" s="9" customFormat="1" ht="15" customHeight="1">
      <c r="A48" s="189"/>
      <c r="B48" s="200"/>
      <c r="C48" s="863" t="s">
        <v>158</v>
      </c>
      <c r="D48" s="864">
        <v>61098420</v>
      </c>
      <c r="E48" s="864">
        <f>H48</f>
        <v>62670480</v>
      </c>
      <c r="F48" s="838">
        <f>E48-D48</f>
        <v>1572060</v>
      </c>
      <c r="G48" s="199"/>
      <c r="H48" s="522">
        <f>H49</f>
        <v>62670480</v>
      </c>
      <c r="I48" s="523" t="s">
        <v>134</v>
      </c>
      <c r="J48" s="569"/>
      <c r="K48" s="569"/>
      <c r="L48" s="569"/>
      <c r="M48" s="569"/>
      <c r="N48" s="569"/>
      <c r="O48" s="569"/>
      <c r="P48" s="569"/>
      <c r="Q48" s="569"/>
      <c r="R48" s="569"/>
      <c r="S48" s="1241">
        <f>X48+Z48</f>
        <v>62670480</v>
      </c>
      <c r="T48" s="1241"/>
      <c r="U48" s="1241"/>
      <c r="V48" s="1242"/>
      <c r="W48" s="524" t="s">
        <v>130</v>
      </c>
      <c r="X48" s="926">
        <f>X49</f>
        <v>62063160</v>
      </c>
      <c r="Y48" s="526" t="s">
        <v>136</v>
      </c>
      <c r="Z48" s="525">
        <f>Z49</f>
        <v>607320</v>
      </c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</row>
    <row r="49" spans="1:42" s="9" customFormat="1" ht="15" customHeight="1">
      <c r="A49" s="189"/>
      <c r="B49" s="200"/>
      <c r="C49" s="200"/>
      <c r="D49" s="207"/>
      <c r="E49" s="207"/>
      <c r="F49" s="198"/>
      <c r="G49" s="199"/>
      <c r="H49" s="219">
        <f>SUM(H50:H66)</f>
        <v>62670480</v>
      </c>
      <c r="I49" s="1060" t="s">
        <v>358</v>
      </c>
      <c r="J49" s="1061"/>
      <c r="K49" s="1061"/>
      <c r="L49" s="1092" t="s">
        <v>477</v>
      </c>
      <c r="M49" s="1092"/>
      <c r="N49" s="1092"/>
      <c r="O49" s="1092"/>
      <c r="P49" s="1208">
        <f>X49+Z49</f>
        <v>62670480</v>
      </c>
      <c r="Q49" s="1208"/>
      <c r="R49" s="1208"/>
      <c r="S49" s="1208"/>
      <c r="T49" s="1208"/>
      <c r="U49" s="1208"/>
      <c r="V49" s="1209"/>
      <c r="W49" s="300" t="s">
        <v>135</v>
      </c>
      <c r="X49" s="339">
        <f>SUM(X50:X66)</f>
        <v>62063160</v>
      </c>
      <c r="Y49" s="323" t="s">
        <v>136</v>
      </c>
      <c r="Z49" s="339">
        <f>SUM(Z50:Z66)</f>
        <v>607320</v>
      </c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</row>
    <row r="50" spans="1:42" s="9" customFormat="1" ht="14.25" customHeight="1">
      <c r="A50" s="189"/>
      <c r="B50" s="200"/>
      <c r="C50" s="220"/>
      <c r="D50" s="207"/>
      <c r="E50" s="221"/>
      <c r="F50" s="198"/>
      <c r="G50" s="199"/>
      <c r="H50" s="211">
        <f>X50+Z50</f>
        <v>4788780</v>
      </c>
      <c r="I50" s="541" t="s">
        <v>257</v>
      </c>
      <c r="J50" s="681">
        <v>12.13</v>
      </c>
      <c r="K50" s="567" t="s">
        <v>253</v>
      </c>
      <c r="L50" s="567" t="s">
        <v>186</v>
      </c>
      <c r="M50" s="567">
        <f>M10</f>
        <v>3938100</v>
      </c>
      <c r="N50" s="567" t="s">
        <v>300</v>
      </c>
      <c r="O50" s="585">
        <v>0.6</v>
      </c>
      <c r="P50" s="567" t="s">
        <v>189</v>
      </c>
      <c r="Q50" s="567" t="s">
        <v>190</v>
      </c>
      <c r="R50" s="567" t="s">
        <v>301</v>
      </c>
      <c r="S50" s="567">
        <f aca="true" t="shared" si="4" ref="S50:S63">S10</f>
        <v>4043200</v>
      </c>
      <c r="T50" s="567" t="s">
        <v>300</v>
      </c>
      <c r="U50" s="802">
        <v>0.6</v>
      </c>
      <c r="V50" s="542" t="s">
        <v>302</v>
      </c>
      <c r="W50" s="302"/>
      <c r="X50" s="694">
        <f>ROUND((M50*O50)+(S50*U50),-1)</f>
        <v>4788780</v>
      </c>
      <c r="Y50" s="307"/>
      <c r="Z50" s="351"/>
      <c r="AA50" s="89"/>
      <c r="AB50" s="532"/>
      <c r="AC50" s="532"/>
      <c r="AD50" s="532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</row>
    <row r="51" spans="1:42" s="9" customFormat="1" ht="14.25" customHeight="1">
      <c r="A51" s="189"/>
      <c r="B51" s="200"/>
      <c r="C51" s="220"/>
      <c r="D51" s="207"/>
      <c r="E51" s="221"/>
      <c r="F51" s="198"/>
      <c r="G51" s="199"/>
      <c r="H51" s="211">
        <f aca="true" t="shared" si="5" ref="H51:H66">X51+Z51</f>
        <v>5235600</v>
      </c>
      <c r="I51" s="541" t="s">
        <v>258</v>
      </c>
      <c r="J51" s="681">
        <v>23.24</v>
      </c>
      <c r="K51" s="567" t="s">
        <v>253</v>
      </c>
      <c r="L51" s="567" t="s">
        <v>186</v>
      </c>
      <c r="M51" s="567">
        <f>M11</f>
        <v>4338600</v>
      </c>
      <c r="N51" s="567" t="s">
        <v>187</v>
      </c>
      <c r="O51" s="585">
        <v>0.6</v>
      </c>
      <c r="P51" s="567" t="s">
        <v>189</v>
      </c>
      <c r="Q51" s="567" t="s">
        <v>191</v>
      </c>
      <c r="R51" s="567" t="s">
        <v>186</v>
      </c>
      <c r="S51" s="567">
        <f t="shared" si="4"/>
        <v>4387400</v>
      </c>
      <c r="T51" s="567" t="s">
        <v>188</v>
      </c>
      <c r="U51" s="802">
        <v>0.6</v>
      </c>
      <c r="V51" s="542" t="s">
        <v>189</v>
      </c>
      <c r="W51" s="302"/>
      <c r="X51" s="694">
        <f aca="true" t="shared" si="6" ref="X51:X66">ROUND((M51*O51)+(S51*U51),-1)</f>
        <v>5235600</v>
      </c>
      <c r="Y51" s="307"/>
      <c r="Z51" s="351"/>
      <c r="AA51" s="89"/>
      <c r="AB51" s="1149"/>
      <c r="AC51" s="1149"/>
      <c r="AD51" s="114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</row>
    <row r="52" spans="1:42" s="9" customFormat="1" ht="14.25" customHeight="1">
      <c r="A52" s="189"/>
      <c r="B52" s="200"/>
      <c r="C52" s="220"/>
      <c r="D52" s="207"/>
      <c r="E52" s="221"/>
      <c r="F52" s="198"/>
      <c r="G52" s="199"/>
      <c r="H52" s="211">
        <f t="shared" si="5"/>
        <v>3173760</v>
      </c>
      <c r="I52" s="541" t="s">
        <v>259</v>
      </c>
      <c r="J52" s="682">
        <v>6.7</v>
      </c>
      <c r="K52" s="567" t="s">
        <v>253</v>
      </c>
      <c r="L52" s="567" t="s">
        <v>186</v>
      </c>
      <c r="M52" s="567">
        <f>M12</f>
        <v>2588900</v>
      </c>
      <c r="N52" s="567" t="s">
        <v>187</v>
      </c>
      <c r="O52" s="585">
        <v>0.6</v>
      </c>
      <c r="P52" s="567" t="s">
        <v>189</v>
      </c>
      <c r="Q52" s="567" t="s">
        <v>190</v>
      </c>
      <c r="R52" s="567" t="s">
        <v>204</v>
      </c>
      <c r="S52" s="567">
        <f t="shared" si="4"/>
        <v>2700700</v>
      </c>
      <c r="T52" s="567" t="s">
        <v>205</v>
      </c>
      <c r="U52" s="802">
        <v>0.6</v>
      </c>
      <c r="V52" s="542" t="s">
        <v>206</v>
      </c>
      <c r="W52" s="302"/>
      <c r="X52" s="694">
        <f t="shared" si="6"/>
        <v>3173760</v>
      </c>
      <c r="Y52" s="307"/>
      <c r="Z52" s="351"/>
      <c r="AA52" s="89"/>
      <c r="AB52" s="1149"/>
      <c r="AC52" s="1149"/>
      <c r="AD52" s="114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</row>
    <row r="53" spans="1:42" s="9" customFormat="1" ht="14.25" customHeight="1">
      <c r="A53" s="189"/>
      <c r="B53" s="200"/>
      <c r="C53" s="220"/>
      <c r="D53" s="207"/>
      <c r="E53" s="221"/>
      <c r="F53" s="198"/>
      <c r="G53" s="199"/>
      <c r="H53" s="211">
        <f t="shared" si="5"/>
        <v>4211100</v>
      </c>
      <c r="I53" s="541" t="s">
        <v>259</v>
      </c>
      <c r="J53" s="859">
        <v>15.16</v>
      </c>
      <c r="K53" s="860" t="s">
        <v>253</v>
      </c>
      <c r="L53" s="860" t="s">
        <v>204</v>
      </c>
      <c r="M53" s="567">
        <f>M13</f>
        <v>3473500</v>
      </c>
      <c r="N53" s="860" t="s">
        <v>303</v>
      </c>
      <c r="O53" s="862">
        <v>0.6</v>
      </c>
      <c r="P53" s="860" t="s">
        <v>206</v>
      </c>
      <c r="Q53" s="860" t="s">
        <v>207</v>
      </c>
      <c r="R53" s="860" t="s">
        <v>186</v>
      </c>
      <c r="S53" s="567">
        <f t="shared" si="4"/>
        <v>3545000</v>
      </c>
      <c r="T53" s="567" t="s">
        <v>188</v>
      </c>
      <c r="U53" s="802">
        <v>0.6</v>
      </c>
      <c r="V53" s="542" t="s">
        <v>189</v>
      </c>
      <c r="W53" s="302"/>
      <c r="X53" s="694">
        <f t="shared" si="6"/>
        <v>4211100</v>
      </c>
      <c r="Y53" s="307"/>
      <c r="Z53" s="351"/>
      <c r="AA53" s="89"/>
      <c r="AB53" s="532"/>
      <c r="AC53" s="532"/>
      <c r="AD53" s="532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</row>
    <row r="54" spans="1:42" s="9" customFormat="1" ht="14.25" customHeight="1">
      <c r="A54" s="189"/>
      <c r="B54" s="200"/>
      <c r="C54" s="220"/>
      <c r="D54" s="207"/>
      <c r="E54" s="221"/>
      <c r="F54" s="198"/>
      <c r="G54" s="199"/>
      <c r="H54" s="211">
        <f t="shared" si="5"/>
        <v>4029900</v>
      </c>
      <c r="I54" s="541" t="s">
        <v>259</v>
      </c>
      <c r="J54" s="681">
        <v>13.14</v>
      </c>
      <c r="K54" s="567" t="s">
        <v>253</v>
      </c>
      <c r="L54" s="567" t="s">
        <v>186</v>
      </c>
      <c r="M54" s="567">
        <v>3318700</v>
      </c>
      <c r="N54" s="567" t="s">
        <v>187</v>
      </c>
      <c r="O54" s="585">
        <v>0.6</v>
      </c>
      <c r="P54" s="567" t="s">
        <v>189</v>
      </c>
      <c r="Q54" s="567" t="s">
        <v>191</v>
      </c>
      <c r="R54" s="567" t="s">
        <v>186</v>
      </c>
      <c r="S54" s="567">
        <f t="shared" si="4"/>
        <v>3397800</v>
      </c>
      <c r="T54" s="567" t="s">
        <v>188</v>
      </c>
      <c r="U54" s="802">
        <v>0.6</v>
      </c>
      <c r="V54" s="542" t="s">
        <v>189</v>
      </c>
      <c r="W54" s="302"/>
      <c r="X54" s="694">
        <f t="shared" si="6"/>
        <v>4029900</v>
      </c>
      <c r="Y54" s="307"/>
      <c r="Z54" s="351"/>
      <c r="AA54" s="89"/>
      <c r="AB54" s="1149"/>
      <c r="AC54" s="1149"/>
      <c r="AD54" s="114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</row>
    <row r="55" spans="1:42" s="9" customFormat="1" ht="14.25" customHeight="1">
      <c r="A55" s="189"/>
      <c r="B55" s="200"/>
      <c r="C55" s="220"/>
      <c r="D55" s="207"/>
      <c r="E55" s="221"/>
      <c r="F55" s="198"/>
      <c r="G55" s="199"/>
      <c r="H55" s="211">
        <f t="shared" si="5"/>
        <v>4029900</v>
      </c>
      <c r="I55" s="541" t="s">
        <v>259</v>
      </c>
      <c r="J55" s="681">
        <v>13.14</v>
      </c>
      <c r="K55" s="567" t="s">
        <v>253</v>
      </c>
      <c r="L55" s="567" t="s">
        <v>186</v>
      </c>
      <c r="M55" s="567">
        <f aca="true" t="shared" si="7" ref="M55:M66">M15</f>
        <v>3318700</v>
      </c>
      <c r="N55" s="567" t="s">
        <v>187</v>
      </c>
      <c r="O55" s="585">
        <v>0.6</v>
      </c>
      <c r="P55" s="567" t="s">
        <v>189</v>
      </c>
      <c r="Q55" s="567" t="s">
        <v>191</v>
      </c>
      <c r="R55" s="567" t="s">
        <v>186</v>
      </c>
      <c r="S55" s="567">
        <f t="shared" si="4"/>
        <v>3397800</v>
      </c>
      <c r="T55" s="567" t="s">
        <v>188</v>
      </c>
      <c r="U55" s="802">
        <v>0.6</v>
      </c>
      <c r="V55" s="542" t="s">
        <v>189</v>
      </c>
      <c r="W55" s="302"/>
      <c r="X55" s="694">
        <f t="shared" si="6"/>
        <v>4029900</v>
      </c>
      <c r="Y55" s="307"/>
      <c r="Z55" s="351"/>
      <c r="AA55" s="89"/>
      <c r="AB55" s="1149"/>
      <c r="AC55" s="1149"/>
      <c r="AD55" s="114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</row>
    <row r="56" spans="1:42" s="9" customFormat="1" ht="14.25" customHeight="1">
      <c r="A56" s="189"/>
      <c r="B56" s="200"/>
      <c r="C56" s="220"/>
      <c r="D56" s="207"/>
      <c r="E56" s="221"/>
      <c r="F56" s="198"/>
      <c r="G56" s="199"/>
      <c r="H56" s="211">
        <f t="shared" si="5"/>
        <v>3445860</v>
      </c>
      <c r="I56" s="541" t="s">
        <v>259</v>
      </c>
      <c r="J56" s="684">
        <v>8.9</v>
      </c>
      <c r="K56" s="567" t="s">
        <v>253</v>
      </c>
      <c r="L56" s="639" t="s">
        <v>186</v>
      </c>
      <c r="M56" s="567">
        <f t="shared" si="7"/>
        <v>2813600</v>
      </c>
      <c r="N56" s="639" t="s">
        <v>187</v>
      </c>
      <c r="O56" s="649">
        <v>0.6</v>
      </c>
      <c r="P56" s="639" t="s">
        <v>189</v>
      </c>
      <c r="Q56" s="639" t="s">
        <v>190</v>
      </c>
      <c r="R56" s="639" t="s">
        <v>186</v>
      </c>
      <c r="S56" s="567">
        <f t="shared" si="4"/>
        <v>2929500</v>
      </c>
      <c r="T56" s="567" t="s">
        <v>187</v>
      </c>
      <c r="U56" s="802">
        <v>0.6</v>
      </c>
      <c r="V56" s="542" t="s">
        <v>189</v>
      </c>
      <c r="W56" s="302"/>
      <c r="X56" s="694">
        <f t="shared" si="6"/>
        <v>3445860</v>
      </c>
      <c r="Y56" s="307"/>
      <c r="Z56" s="351"/>
      <c r="AA56" s="89"/>
      <c r="AB56" s="532"/>
      <c r="AC56" s="532"/>
      <c r="AD56" s="532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</row>
    <row r="57" spans="1:42" s="9" customFormat="1" ht="14.25" customHeight="1">
      <c r="A57" s="189"/>
      <c r="B57" s="200"/>
      <c r="C57" s="220"/>
      <c r="D57" s="207"/>
      <c r="E57" s="221"/>
      <c r="F57" s="198"/>
      <c r="G57" s="199"/>
      <c r="H57" s="211">
        <f t="shared" si="5"/>
        <v>4294980</v>
      </c>
      <c r="I57" s="648" t="s">
        <v>260</v>
      </c>
      <c r="J57" s="683">
        <v>16.17</v>
      </c>
      <c r="K57" s="567" t="s">
        <v>253</v>
      </c>
      <c r="L57" s="639" t="s">
        <v>186</v>
      </c>
      <c r="M57" s="567">
        <f t="shared" si="7"/>
        <v>3545000</v>
      </c>
      <c r="N57" s="639" t="s">
        <v>304</v>
      </c>
      <c r="O57" s="649">
        <v>0.6</v>
      </c>
      <c r="P57" s="639" t="s">
        <v>189</v>
      </c>
      <c r="Q57" s="639" t="s">
        <v>191</v>
      </c>
      <c r="R57" s="639" t="s">
        <v>186</v>
      </c>
      <c r="S57" s="567">
        <f t="shared" si="4"/>
        <v>3613300</v>
      </c>
      <c r="T57" s="567" t="s">
        <v>188</v>
      </c>
      <c r="U57" s="802">
        <v>0.6</v>
      </c>
      <c r="V57" s="542" t="s">
        <v>189</v>
      </c>
      <c r="W57" s="302"/>
      <c r="X57" s="694">
        <f t="shared" si="6"/>
        <v>4294980</v>
      </c>
      <c r="Y57" s="307"/>
      <c r="Z57" s="351"/>
      <c r="AA57" s="89"/>
      <c r="AB57" s="1149"/>
      <c r="AC57" s="1149"/>
      <c r="AD57" s="114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</row>
    <row r="58" spans="1:42" s="9" customFormat="1" ht="14.25" customHeight="1">
      <c r="A58" s="189"/>
      <c r="B58" s="200"/>
      <c r="C58" s="220"/>
      <c r="D58" s="207"/>
      <c r="E58" s="221"/>
      <c r="F58" s="198"/>
      <c r="G58" s="199"/>
      <c r="H58" s="211">
        <f t="shared" si="5"/>
        <v>4375620</v>
      </c>
      <c r="I58" s="648" t="s">
        <v>261</v>
      </c>
      <c r="J58" s="683">
        <v>17.18</v>
      </c>
      <c r="K58" s="567" t="s">
        <v>253</v>
      </c>
      <c r="L58" s="639" t="s">
        <v>186</v>
      </c>
      <c r="M58" s="567">
        <f t="shared" si="7"/>
        <v>3613300</v>
      </c>
      <c r="N58" s="639" t="s">
        <v>187</v>
      </c>
      <c r="O58" s="649">
        <v>0.6</v>
      </c>
      <c r="P58" s="639" t="s">
        <v>189</v>
      </c>
      <c r="Q58" s="639" t="s">
        <v>191</v>
      </c>
      <c r="R58" s="639" t="s">
        <v>186</v>
      </c>
      <c r="S58" s="567">
        <f t="shared" si="4"/>
        <v>3679400</v>
      </c>
      <c r="T58" s="567" t="s">
        <v>188</v>
      </c>
      <c r="U58" s="802">
        <v>0.6</v>
      </c>
      <c r="V58" s="542" t="s">
        <v>189</v>
      </c>
      <c r="W58" s="302"/>
      <c r="X58" s="694">
        <f t="shared" si="6"/>
        <v>4375620</v>
      </c>
      <c r="Y58" s="307"/>
      <c r="Z58" s="351"/>
      <c r="AA58" s="89"/>
      <c r="AB58" s="1149"/>
      <c r="AC58" s="1149"/>
      <c r="AD58" s="114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</row>
    <row r="59" spans="1:42" s="9" customFormat="1" ht="14.25" customHeight="1">
      <c r="A59" s="189"/>
      <c r="B59" s="200"/>
      <c r="C59" s="220"/>
      <c r="D59" s="207"/>
      <c r="E59" s="221"/>
      <c r="F59" s="198"/>
      <c r="G59" s="199"/>
      <c r="H59" s="211">
        <f t="shared" si="5"/>
        <v>3582360</v>
      </c>
      <c r="I59" s="648" t="s">
        <v>261</v>
      </c>
      <c r="J59" s="683">
        <v>9.1</v>
      </c>
      <c r="K59" s="567" t="s">
        <v>253</v>
      </c>
      <c r="L59" s="639" t="s">
        <v>186</v>
      </c>
      <c r="M59" s="567">
        <f t="shared" si="7"/>
        <v>2929500</v>
      </c>
      <c r="N59" s="639" t="s">
        <v>305</v>
      </c>
      <c r="O59" s="649">
        <v>0.6</v>
      </c>
      <c r="P59" s="639" t="s">
        <v>189</v>
      </c>
      <c r="Q59" s="639" t="s">
        <v>191</v>
      </c>
      <c r="R59" s="639" t="s">
        <v>186</v>
      </c>
      <c r="S59" s="567">
        <f t="shared" si="4"/>
        <v>3041100</v>
      </c>
      <c r="T59" s="567" t="s">
        <v>188</v>
      </c>
      <c r="U59" s="802">
        <v>0.6</v>
      </c>
      <c r="V59" s="542" t="s">
        <v>189</v>
      </c>
      <c r="W59" s="302"/>
      <c r="X59" s="694">
        <f t="shared" si="6"/>
        <v>3582360</v>
      </c>
      <c r="Y59" s="307"/>
      <c r="Z59" s="351"/>
      <c r="AA59" s="89"/>
      <c r="AB59" s="1149"/>
      <c r="AC59" s="1149"/>
      <c r="AD59" s="114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</row>
    <row r="60" spans="1:42" s="9" customFormat="1" ht="14.25" customHeight="1">
      <c r="A60" s="189"/>
      <c r="B60" s="200"/>
      <c r="C60" s="220"/>
      <c r="D60" s="207"/>
      <c r="E60" s="221"/>
      <c r="F60" s="198"/>
      <c r="G60" s="199"/>
      <c r="H60" s="211">
        <f t="shared" si="5"/>
        <v>4211100</v>
      </c>
      <c r="I60" s="648" t="s">
        <v>261</v>
      </c>
      <c r="J60" s="683">
        <v>15.16</v>
      </c>
      <c r="K60" s="567" t="s">
        <v>253</v>
      </c>
      <c r="L60" s="639" t="s">
        <v>186</v>
      </c>
      <c r="M60" s="567">
        <f t="shared" si="7"/>
        <v>3473500</v>
      </c>
      <c r="N60" s="639" t="s">
        <v>187</v>
      </c>
      <c r="O60" s="649">
        <v>0.6</v>
      </c>
      <c r="P60" s="639" t="s">
        <v>189</v>
      </c>
      <c r="Q60" s="639" t="s">
        <v>191</v>
      </c>
      <c r="R60" s="639" t="s">
        <v>186</v>
      </c>
      <c r="S60" s="567">
        <f t="shared" si="4"/>
        <v>3545000</v>
      </c>
      <c r="T60" s="567" t="s">
        <v>188</v>
      </c>
      <c r="U60" s="802">
        <v>0.6</v>
      </c>
      <c r="V60" s="542" t="s">
        <v>189</v>
      </c>
      <c r="W60" s="302"/>
      <c r="X60" s="694">
        <f t="shared" si="6"/>
        <v>4211100</v>
      </c>
      <c r="Y60" s="307"/>
      <c r="Z60" s="351"/>
      <c r="AA60" s="89"/>
      <c r="AB60" s="1149"/>
      <c r="AC60" s="1149"/>
      <c r="AD60" s="114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</row>
    <row r="61" spans="1:42" s="9" customFormat="1" ht="14.25" customHeight="1">
      <c r="A61" s="189"/>
      <c r="B61" s="200"/>
      <c r="C61" s="220"/>
      <c r="D61" s="207"/>
      <c r="E61" s="221"/>
      <c r="F61" s="198"/>
      <c r="G61" s="199"/>
      <c r="H61" s="211">
        <f t="shared" si="5"/>
        <v>3933600</v>
      </c>
      <c r="I61" s="648" t="s">
        <v>261</v>
      </c>
      <c r="J61" s="683">
        <v>12.13</v>
      </c>
      <c r="K61" s="567" t="s">
        <v>253</v>
      </c>
      <c r="L61" s="639" t="s">
        <v>186</v>
      </c>
      <c r="M61" s="567">
        <f t="shared" si="7"/>
        <v>3237300</v>
      </c>
      <c r="N61" s="639" t="s">
        <v>187</v>
      </c>
      <c r="O61" s="649">
        <v>0.6</v>
      </c>
      <c r="P61" s="639" t="s">
        <v>189</v>
      </c>
      <c r="Q61" s="639" t="s">
        <v>190</v>
      </c>
      <c r="R61" s="639" t="s">
        <v>186</v>
      </c>
      <c r="S61" s="567">
        <f t="shared" si="4"/>
        <v>3318700</v>
      </c>
      <c r="T61" s="567" t="s">
        <v>187</v>
      </c>
      <c r="U61" s="802">
        <v>0.6</v>
      </c>
      <c r="V61" s="542" t="s">
        <v>189</v>
      </c>
      <c r="W61" s="302"/>
      <c r="X61" s="694">
        <f t="shared" si="6"/>
        <v>3933600</v>
      </c>
      <c r="Y61" s="307"/>
      <c r="Z61" s="351"/>
      <c r="AA61" s="89"/>
      <c r="AB61" s="532"/>
      <c r="AC61" s="532"/>
      <c r="AD61" s="532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</row>
    <row r="62" spans="1:42" s="9" customFormat="1" ht="14.25" customHeight="1">
      <c r="A62" s="189"/>
      <c r="B62" s="200"/>
      <c r="C62" s="220"/>
      <c r="D62" s="207"/>
      <c r="E62" s="221"/>
      <c r="F62" s="198"/>
      <c r="G62" s="199"/>
      <c r="H62" s="211">
        <f t="shared" si="5"/>
        <v>3173760</v>
      </c>
      <c r="I62" s="648" t="s">
        <v>261</v>
      </c>
      <c r="J62" s="684">
        <v>6.7</v>
      </c>
      <c r="K62" s="567" t="s">
        <v>253</v>
      </c>
      <c r="L62" s="567" t="s">
        <v>186</v>
      </c>
      <c r="M62" s="567">
        <f t="shared" si="7"/>
        <v>2588900</v>
      </c>
      <c r="N62" s="567" t="s">
        <v>187</v>
      </c>
      <c r="O62" s="585">
        <v>0.6</v>
      </c>
      <c r="P62" s="567" t="s">
        <v>189</v>
      </c>
      <c r="Q62" s="567" t="s">
        <v>190</v>
      </c>
      <c r="R62" s="567" t="s">
        <v>186</v>
      </c>
      <c r="S62" s="567">
        <f t="shared" si="4"/>
        <v>2700700</v>
      </c>
      <c r="T62" s="567" t="s">
        <v>187</v>
      </c>
      <c r="U62" s="802">
        <v>0.6</v>
      </c>
      <c r="V62" s="542" t="s">
        <v>189</v>
      </c>
      <c r="W62" s="302"/>
      <c r="X62" s="694">
        <f t="shared" si="6"/>
        <v>3173760</v>
      </c>
      <c r="Y62" s="307"/>
      <c r="Z62" s="351"/>
      <c r="AA62" s="89"/>
      <c r="AB62" s="532"/>
      <c r="AC62" s="532"/>
      <c r="AD62" s="532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</row>
    <row r="63" spans="1:42" s="9" customFormat="1" ht="14.25" customHeight="1">
      <c r="A63" s="189"/>
      <c r="B63" s="200"/>
      <c r="C63" s="220"/>
      <c r="D63" s="207"/>
      <c r="E63" s="221"/>
      <c r="F63" s="198"/>
      <c r="G63" s="199"/>
      <c r="H63" s="211">
        <f t="shared" si="5"/>
        <v>2425620</v>
      </c>
      <c r="I63" s="648" t="s">
        <v>262</v>
      </c>
      <c r="J63" s="684">
        <v>3.4</v>
      </c>
      <c r="K63" s="567" t="s">
        <v>253</v>
      </c>
      <c r="L63" s="567" t="s">
        <v>186</v>
      </c>
      <c r="M63" s="567">
        <f t="shared" si="7"/>
        <v>1991500</v>
      </c>
      <c r="N63" s="567" t="s">
        <v>187</v>
      </c>
      <c r="O63" s="585">
        <v>0.6</v>
      </c>
      <c r="P63" s="567" t="s">
        <v>189</v>
      </c>
      <c r="Q63" s="567" t="s">
        <v>190</v>
      </c>
      <c r="R63" s="567" t="s">
        <v>186</v>
      </c>
      <c r="S63" s="567">
        <f t="shared" si="4"/>
        <v>2051200</v>
      </c>
      <c r="T63" s="567" t="s">
        <v>187</v>
      </c>
      <c r="U63" s="802">
        <v>0.6</v>
      </c>
      <c r="V63" s="542" t="s">
        <v>189</v>
      </c>
      <c r="W63" s="302"/>
      <c r="X63" s="694">
        <f t="shared" si="6"/>
        <v>2425620</v>
      </c>
      <c r="Y63" s="307"/>
      <c r="Z63" s="351"/>
      <c r="AA63" s="89"/>
      <c r="AB63" s="532"/>
      <c r="AC63" s="532"/>
      <c r="AD63" s="532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</row>
    <row r="64" spans="1:42" s="9" customFormat="1" ht="14.25" customHeight="1">
      <c r="A64" s="189"/>
      <c r="B64" s="200"/>
      <c r="C64" s="220"/>
      <c r="D64" s="207"/>
      <c r="E64" s="221"/>
      <c r="F64" s="198"/>
      <c r="G64" s="199"/>
      <c r="H64" s="211">
        <f t="shared" si="5"/>
        <v>2536440</v>
      </c>
      <c r="I64" s="541" t="s">
        <v>263</v>
      </c>
      <c r="J64" s="682">
        <v>5.6</v>
      </c>
      <c r="K64" s="567" t="s">
        <v>253</v>
      </c>
      <c r="L64" s="639" t="s">
        <v>186</v>
      </c>
      <c r="M64" s="567">
        <f t="shared" si="7"/>
        <v>2113700</v>
      </c>
      <c r="N64" s="639" t="s">
        <v>306</v>
      </c>
      <c r="O64" s="585">
        <v>0.6</v>
      </c>
      <c r="P64" s="639" t="s">
        <v>189</v>
      </c>
      <c r="Q64" s="639" t="s">
        <v>190</v>
      </c>
      <c r="R64" s="639" t="s">
        <v>186</v>
      </c>
      <c r="S64" s="567">
        <v>2113700</v>
      </c>
      <c r="T64" s="639" t="s">
        <v>187</v>
      </c>
      <c r="U64" s="802">
        <v>0.6</v>
      </c>
      <c r="V64" s="542" t="s">
        <v>232</v>
      </c>
      <c r="W64" s="302"/>
      <c r="X64" s="694">
        <f t="shared" si="6"/>
        <v>2536440</v>
      </c>
      <c r="Y64" s="307"/>
      <c r="Z64" s="351"/>
      <c r="AA64" s="89"/>
      <c r="AB64" s="532"/>
      <c r="AC64" s="532"/>
      <c r="AD64" s="532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</row>
    <row r="65" spans="1:42" s="9" customFormat="1" ht="14.25" customHeight="1">
      <c r="A65" s="189"/>
      <c r="B65" s="200"/>
      <c r="C65" s="220"/>
      <c r="D65" s="207"/>
      <c r="E65" s="221"/>
      <c r="F65" s="222"/>
      <c r="G65" s="223"/>
      <c r="H65" s="211">
        <f t="shared" si="5"/>
        <v>2978280</v>
      </c>
      <c r="I65" s="541" t="s">
        <v>264</v>
      </c>
      <c r="J65" s="682">
        <v>5.6</v>
      </c>
      <c r="K65" s="567" t="s">
        <v>253</v>
      </c>
      <c r="L65" s="567" t="s">
        <v>186</v>
      </c>
      <c r="M65" s="567">
        <f t="shared" si="7"/>
        <v>1975800</v>
      </c>
      <c r="N65" s="567" t="s">
        <v>187</v>
      </c>
      <c r="O65" s="585">
        <v>0.6</v>
      </c>
      <c r="P65" s="567" t="s">
        <v>189</v>
      </c>
      <c r="Q65" s="567" t="s">
        <v>191</v>
      </c>
      <c r="R65" s="567" t="s">
        <v>186</v>
      </c>
      <c r="S65" s="567">
        <v>1975800</v>
      </c>
      <c r="T65" s="567" t="s">
        <v>188</v>
      </c>
      <c r="U65" s="802">
        <v>0.6</v>
      </c>
      <c r="V65" s="542" t="s">
        <v>189</v>
      </c>
      <c r="W65" s="302"/>
      <c r="X65" s="694">
        <f t="shared" si="6"/>
        <v>2370960</v>
      </c>
      <c r="Y65" s="655" t="s">
        <v>246</v>
      </c>
      <c r="Z65" s="351">
        <f>(M103*2)*60%</f>
        <v>607320</v>
      </c>
      <c r="AA65" s="89"/>
      <c r="AB65" s="1149"/>
      <c r="AC65" s="1149"/>
      <c r="AD65" s="114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</row>
    <row r="66" spans="1:42" s="9" customFormat="1" ht="14.25" customHeight="1">
      <c r="A66" s="189"/>
      <c r="B66" s="200"/>
      <c r="C66" s="220"/>
      <c r="D66" s="207"/>
      <c r="E66" s="221"/>
      <c r="F66" s="222"/>
      <c r="G66" s="223"/>
      <c r="H66" s="211">
        <f t="shared" si="5"/>
        <v>2243820</v>
      </c>
      <c r="I66" s="541" t="s">
        <v>265</v>
      </c>
      <c r="J66" s="872">
        <v>2.3</v>
      </c>
      <c r="K66" s="568" t="s">
        <v>253</v>
      </c>
      <c r="L66" s="567" t="s">
        <v>186</v>
      </c>
      <c r="M66" s="567">
        <f t="shared" si="7"/>
        <v>1848100</v>
      </c>
      <c r="N66" s="567" t="s">
        <v>187</v>
      </c>
      <c r="O66" s="585">
        <v>0.6</v>
      </c>
      <c r="P66" s="567" t="s">
        <v>189</v>
      </c>
      <c r="Q66" s="567" t="s">
        <v>191</v>
      </c>
      <c r="R66" s="567" t="s">
        <v>186</v>
      </c>
      <c r="S66" s="567">
        <f>S26</f>
        <v>1891600</v>
      </c>
      <c r="T66" s="567" t="s">
        <v>188</v>
      </c>
      <c r="U66" s="802">
        <v>0.6</v>
      </c>
      <c r="V66" s="542" t="s">
        <v>189</v>
      </c>
      <c r="W66" s="302"/>
      <c r="X66" s="733">
        <f t="shared" si="6"/>
        <v>2243820</v>
      </c>
      <c r="Y66" s="188"/>
      <c r="Z66" s="352"/>
      <c r="AA66" s="89"/>
      <c r="AB66" s="532"/>
      <c r="AC66" s="532"/>
      <c r="AD66" s="532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</row>
    <row r="67" spans="1:42" s="9" customFormat="1" ht="15" customHeight="1">
      <c r="A67" s="189"/>
      <c r="B67" s="200"/>
      <c r="C67" s="863" t="s">
        <v>159</v>
      </c>
      <c r="D67" s="864">
        <v>14560000</v>
      </c>
      <c r="E67" s="864">
        <f>H67</f>
        <v>14400000</v>
      </c>
      <c r="F67" s="838">
        <f>E67-D67</f>
        <v>-160000</v>
      </c>
      <c r="G67" s="199"/>
      <c r="H67" s="522">
        <f>SUM(H69:H79)</f>
        <v>14400000</v>
      </c>
      <c r="I67" s="1085" t="s">
        <v>534</v>
      </c>
      <c r="J67" s="1086"/>
      <c r="K67" s="570"/>
      <c r="L67" s="570"/>
      <c r="M67" s="570"/>
      <c r="N67" s="570"/>
      <c r="O67" s="570"/>
      <c r="P67" s="570"/>
      <c r="Q67" s="570"/>
      <c r="R67" s="570"/>
      <c r="S67" s="1131">
        <f>X67+Z67</f>
        <v>14400000</v>
      </c>
      <c r="T67" s="1131"/>
      <c r="U67" s="1131"/>
      <c r="V67" s="570"/>
      <c r="W67" s="527" t="s">
        <v>135</v>
      </c>
      <c r="X67" s="958">
        <f>SUM(X69:X79)</f>
        <v>14400000</v>
      </c>
      <c r="Y67" s="529" t="s">
        <v>131</v>
      </c>
      <c r="Z67" s="528">
        <f>SUM(Z69:Z79)</f>
        <v>0</v>
      </c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</row>
    <row r="68" spans="1:42" s="9" customFormat="1" ht="15" customHeight="1">
      <c r="A68" s="189"/>
      <c r="B68" s="200"/>
      <c r="C68" s="200"/>
      <c r="D68" s="207"/>
      <c r="E68" s="207"/>
      <c r="F68" s="198"/>
      <c r="G68" s="199"/>
      <c r="H68" s="522"/>
      <c r="I68" s="1085" t="s">
        <v>533</v>
      </c>
      <c r="J68" s="1086"/>
      <c r="K68" s="1086"/>
      <c r="L68" s="1086"/>
      <c r="M68" s="1086"/>
      <c r="N68" s="1086"/>
      <c r="O68" s="1086"/>
      <c r="P68" s="1086"/>
      <c r="Q68" s="1086"/>
      <c r="R68" s="1086"/>
      <c r="S68" s="1086"/>
      <c r="T68" s="1086"/>
      <c r="U68" s="1086"/>
      <c r="V68" s="1086"/>
      <c r="W68" s="1086"/>
      <c r="X68" s="1086"/>
      <c r="Y68" s="1086"/>
      <c r="Z68" s="1087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</row>
    <row r="69" spans="1:42" s="9" customFormat="1" ht="15" customHeight="1">
      <c r="A69" s="189"/>
      <c r="B69" s="200"/>
      <c r="C69" s="200"/>
      <c r="D69" s="207"/>
      <c r="E69" s="207"/>
      <c r="F69" s="198"/>
      <c r="G69" s="199"/>
      <c r="H69" s="211">
        <f>X69+Z69</f>
        <v>1440000</v>
      </c>
      <c r="I69" s="541" t="s">
        <v>266</v>
      </c>
      <c r="J69" s="567"/>
      <c r="K69" s="567"/>
      <c r="L69" s="1062" t="s">
        <v>359</v>
      </c>
      <c r="M69" s="1062"/>
      <c r="N69" s="1062"/>
      <c r="O69" s="1062"/>
      <c r="P69" s="1062"/>
      <c r="Q69" s="1062"/>
      <c r="R69" s="1062"/>
      <c r="S69" s="1062"/>
      <c r="T69" s="1062"/>
      <c r="U69" s="1062"/>
      <c r="V69" s="1063"/>
      <c r="W69" s="302"/>
      <c r="X69" s="337">
        <v>1440000</v>
      </c>
      <c r="Y69" s="307"/>
      <c r="Z69" s="350"/>
      <c r="AA69" s="89"/>
      <c r="AB69" s="89"/>
      <c r="AC69" s="183"/>
      <c r="AD69" s="183"/>
      <c r="AE69" s="183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</row>
    <row r="70" spans="1:42" s="9" customFormat="1" ht="15" customHeight="1">
      <c r="A70" s="189"/>
      <c r="B70" s="200"/>
      <c r="C70" s="200"/>
      <c r="D70" s="207"/>
      <c r="E70" s="207"/>
      <c r="F70" s="198"/>
      <c r="G70" s="199"/>
      <c r="H70" s="211">
        <f aca="true" t="shared" si="8" ref="H70:H79">X70+Z70</f>
        <v>1440000</v>
      </c>
      <c r="I70" s="541" t="s">
        <v>267</v>
      </c>
      <c r="J70" s="567"/>
      <c r="K70" s="567"/>
      <c r="L70" s="1062" t="s">
        <v>340</v>
      </c>
      <c r="M70" s="1062"/>
      <c r="N70" s="1062"/>
      <c r="O70" s="1062"/>
      <c r="P70" s="1062"/>
      <c r="Q70" s="1062"/>
      <c r="R70" s="1062"/>
      <c r="S70" s="1062"/>
      <c r="T70" s="1062"/>
      <c r="U70" s="1062"/>
      <c r="V70" s="1063"/>
      <c r="W70" s="302"/>
      <c r="X70" s="337">
        <v>1440000</v>
      </c>
      <c r="Y70" s="307"/>
      <c r="Z70" s="350"/>
      <c r="AA70" s="89"/>
      <c r="AC70" s="1149"/>
      <c r="AD70" s="1149"/>
      <c r="AE70" s="114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</row>
    <row r="71" spans="1:42" s="9" customFormat="1" ht="15.75" customHeight="1">
      <c r="A71" s="189"/>
      <c r="B71" s="200"/>
      <c r="C71" s="200"/>
      <c r="D71" s="207"/>
      <c r="E71" s="207"/>
      <c r="F71" s="198"/>
      <c r="G71" s="199"/>
      <c r="H71" s="211">
        <f t="shared" si="8"/>
        <v>1200000</v>
      </c>
      <c r="I71" s="605" t="s">
        <v>268</v>
      </c>
      <c r="J71" s="605"/>
      <c r="K71" s="605"/>
      <c r="L71" s="1062" t="s">
        <v>341</v>
      </c>
      <c r="M71" s="1062"/>
      <c r="N71" s="1062"/>
      <c r="O71" s="1062"/>
      <c r="P71" s="1062"/>
      <c r="Q71" s="1062"/>
      <c r="R71" s="1062"/>
      <c r="S71" s="1062"/>
      <c r="T71" s="1062"/>
      <c r="U71" s="1062"/>
      <c r="V71" s="1063"/>
      <c r="W71" s="302"/>
      <c r="X71" s="337">
        <v>1200000</v>
      </c>
      <c r="Y71" s="307"/>
      <c r="Z71" s="350"/>
      <c r="AA71" s="89"/>
      <c r="AC71" s="532"/>
      <c r="AD71" s="532"/>
      <c r="AE71" s="532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</row>
    <row r="72" spans="1:42" s="9" customFormat="1" ht="15" customHeight="1">
      <c r="A72" s="189"/>
      <c r="B72" s="200"/>
      <c r="C72" s="200"/>
      <c r="D72" s="207"/>
      <c r="E72" s="207"/>
      <c r="F72" s="198"/>
      <c r="G72" s="199"/>
      <c r="H72" s="211">
        <f t="shared" si="8"/>
        <v>2640000</v>
      </c>
      <c r="I72" s="541" t="s">
        <v>268</v>
      </c>
      <c r="J72" s="567"/>
      <c r="K72" s="567"/>
      <c r="L72" s="1062" t="s">
        <v>342</v>
      </c>
      <c r="M72" s="1062"/>
      <c r="N72" s="1062"/>
      <c r="O72" s="1062"/>
      <c r="P72" s="1062"/>
      <c r="Q72" s="1062"/>
      <c r="R72" s="1062"/>
      <c r="S72" s="1062"/>
      <c r="T72" s="1062"/>
      <c r="U72" s="1062"/>
      <c r="V72" s="1063"/>
      <c r="W72" s="302"/>
      <c r="X72" s="337">
        <v>2640000</v>
      </c>
      <c r="Y72" s="307"/>
      <c r="Z72" s="350"/>
      <c r="AA72" s="89"/>
      <c r="AC72" s="1149"/>
      <c r="AD72" s="1149"/>
      <c r="AE72" s="114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</row>
    <row r="73" spans="1:42" s="9" customFormat="1" ht="15" customHeight="1">
      <c r="A73" s="189"/>
      <c r="B73" s="200"/>
      <c r="C73" s="200"/>
      <c r="D73" s="207"/>
      <c r="E73" s="207"/>
      <c r="F73" s="198"/>
      <c r="G73" s="199"/>
      <c r="H73" s="259">
        <f t="shared" si="8"/>
        <v>2640000</v>
      </c>
      <c r="I73" s="541" t="s">
        <v>267</v>
      </c>
      <c r="J73" s="1054"/>
      <c r="K73" s="1054"/>
      <c r="L73" s="1062" t="s">
        <v>379</v>
      </c>
      <c r="M73" s="1062"/>
      <c r="N73" s="1062"/>
      <c r="O73" s="1062"/>
      <c r="P73" s="1062"/>
      <c r="Q73" s="1062"/>
      <c r="R73" s="1062"/>
      <c r="S73" s="1062"/>
      <c r="T73" s="1062"/>
      <c r="U73" s="1062"/>
      <c r="V73" s="1063"/>
      <c r="W73" s="647"/>
      <c r="X73" s="343">
        <v>2640000</v>
      </c>
      <c r="Y73" s="307"/>
      <c r="Z73" s="350"/>
      <c r="AA73" s="89"/>
      <c r="AC73" s="532"/>
      <c r="AD73" s="532"/>
      <c r="AE73" s="532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</row>
    <row r="74" spans="1:42" s="9" customFormat="1" ht="15" customHeight="1">
      <c r="A74" s="189"/>
      <c r="B74" s="200"/>
      <c r="C74" s="200"/>
      <c r="D74" s="207"/>
      <c r="E74" s="207"/>
      <c r="F74" s="198"/>
      <c r="G74" s="199"/>
      <c r="H74" s="211">
        <f t="shared" si="8"/>
        <v>1440000</v>
      </c>
      <c r="I74" s="541" t="s">
        <v>360</v>
      </c>
      <c r="J74" s="567"/>
      <c r="K74" s="567"/>
      <c r="L74" s="1062" t="s">
        <v>340</v>
      </c>
      <c r="M74" s="1062"/>
      <c r="N74" s="1062"/>
      <c r="O74" s="1062"/>
      <c r="P74" s="1062"/>
      <c r="Q74" s="1062"/>
      <c r="R74" s="1062"/>
      <c r="S74" s="1062"/>
      <c r="T74" s="1062"/>
      <c r="U74" s="1062"/>
      <c r="V74" s="1063"/>
      <c r="W74" s="302"/>
      <c r="X74" s="337">
        <v>1440000</v>
      </c>
      <c r="Y74" s="307"/>
      <c r="Z74" s="350"/>
      <c r="AA74" s="89"/>
      <c r="AC74" s="1149"/>
      <c r="AD74" s="1149"/>
      <c r="AE74" s="114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</row>
    <row r="75" spans="1:42" s="9" customFormat="1" ht="15" customHeight="1">
      <c r="A75" s="189"/>
      <c r="B75" s="200"/>
      <c r="C75" s="200"/>
      <c r="D75" s="207"/>
      <c r="E75" s="207"/>
      <c r="F75" s="198"/>
      <c r="G75" s="199"/>
      <c r="H75" s="211">
        <f t="shared" si="8"/>
        <v>1440000</v>
      </c>
      <c r="I75" s="541" t="s">
        <v>261</v>
      </c>
      <c r="J75" s="567" t="s">
        <v>272</v>
      </c>
      <c r="K75" s="567" t="s">
        <v>273</v>
      </c>
      <c r="L75" s="1062" t="s">
        <v>286</v>
      </c>
      <c r="M75" s="1062"/>
      <c r="N75" s="1062"/>
      <c r="O75" s="1062"/>
      <c r="P75" s="1062"/>
      <c r="Q75" s="1062"/>
      <c r="R75" s="1062"/>
      <c r="S75" s="1062"/>
      <c r="T75" s="1062"/>
      <c r="U75" s="1062"/>
      <c r="V75" s="1063"/>
      <c r="W75" s="302"/>
      <c r="X75" s="337">
        <v>1440000</v>
      </c>
      <c r="Y75" s="307"/>
      <c r="Z75" s="350"/>
      <c r="AA75" s="89"/>
      <c r="AC75" s="1149"/>
      <c r="AD75" s="1149"/>
      <c r="AE75" s="114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</row>
    <row r="76" spans="1:42" s="9" customFormat="1" ht="15" customHeight="1">
      <c r="A76" s="189"/>
      <c r="B76" s="200"/>
      <c r="C76" s="200"/>
      <c r="D76" s="207"/>
      <c r="E76" s="207"/>
      <c r="F76" s="198"/>
      <c r="G76" s="199"/>
      <c r="H76" s="211">
        <f t="shared" si="8"/>
        <v>480000</v>
      </c>
      <c r="I76" s="541" t="s">
        <v>269</v>
      </c>
      <c r="J76" s="567" t="s">
        <v>129</v>
      </c>
      <c r="K76" s="567" t="s">
        <v>129</v>
      </c>
      <c r="L76" s="1062" t="s">
        <v>208</v>
      </c>
      <c r="M76" s="1062"/>
      <c r="N76" s="1062"/>
      <c r="O76" s="1062"/>
      <c r="P76" s="1062"/>
      <c r="Q76" s="1062"/>
      <c r="R76" s="1062"/>
      <c r="S76" s="1062"/>
      <c r="T76" s="1062"/>
      <c r="U76" s="1062"/>
      <c r="V76" s="1063"/>
      <c r="W76" s="302"/>
      <c r="X76" s="337">
        <v>480000</v>
      </c>
      <c r="Y76" s="307"/>
      <c r="Z76" s="350"/>
      <c r="AA76" s="89"/>
      <c r="AC76" s="1149"/>
      <c r="AD76" s="1149"/>
      <c r="AE76" s="114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</row>
    <row r="77" spans="1:42" s="9" customFormat="1" ht="15" customHeight="1">
      <c r="A77" s="189"/>
      <c r="B77" s="200"/>
      <c r="C77" s="200"/>
      <c r="D77" s="207"/>
      <c r="E77" s="207"/>
      <c r="F77" s="198"/>
      <c r="G77" s="199"/>
      <c r="H77" s="211">
        <f t="shared" si="8"/>
        <v>720000</v>
      </c>
      <c r="I77" s="541" t="s">
        <v>261</v>
      </c>
      <c r="J77" s="567"/>
      <c r="K77" s="567"/>
      <c r="L77" s="1236" t="s">
        <v>476</v>
      </c>
      <c r="M77" s="1236"/>
      <c r="N77" s="1236"/>
      <c r="O77" s="1236"/>
      <c r="P77" s="1236"/>
      <c r="Q77" s="1236"/>
      <c r="R77" s="1236"/>
      <c r="S77" s="1236"/>
      <c r="T77" s="1236"/>
      <c r="U77" s="1236"/>
      <c r="V77" s="639"/>
      <c r="W77" s="843"/>
      <c r="X77" s="337">
        <v>720000</v>
      </c>
      <c r="Y77" s="307"/>
      <c r="Z77" s="350"/>
      <c r="AA77" s="89"/>
      <c r="AC77" s="532"/>
      <c r="AD77" s="532"/>
      <c r="AE77" s="532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</row>
    <row r="78" spans="1:42" s="9" customFormat="1" ht="15" customHeight="1">
      <c r="A78" s="189"/>
      <c r="B78" s="200"/>
      <c r="C78" s="200"/>
      <c r="D78" s="207"/>
      <c r="E78" s="207"/>
      <c r="F78" s="198"/>
      <c r="G78" s="199"/>
      <c r="H78" s="211">
        <f t="shared" si="8"/>
        <v>480000</v>
      </c>
      <c r="I78" s="541" t="s">
        <v>270</v>
      </c>
      <c r="J78" s="567" t="s">
        <v>274</v>
      </c>
      <c r="K78" s="567"/>
      <c r="L78" s="1062" t="s">
        <v>208</v>
      </c>
      <c r="M78" s="1062"/>
      <c r="N78" s="1062"/>
      <c r="O78" s="1062"/>
      <c r="P78" s="1062"/>
      <c r="Q78" s="1062"/>
      <c r="R78" s="1062"/>
      <c r="S78" s="1062"/>
      <c r="T78" s="1062"/>
      <c r="U78" s="1062"/>
      <c r="V78" s="1063"/>
      <c r="W78" s="302"/>
      <c r="X78" s="337">
        <v>480000</v>
      </c>
      <c r="Y78" s="307"/>
      <c r="Z78" s="350"/>
      <c r="AA78" s="89"/>
      <c r="AC78" s="532"/>
      <c r="AD78" s="532"/>
      <c r="AE78" s="532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</row>
    <row r="79" spans="1:42" s="9" customFormat="1" ht="15" customHeight="1">
      <c r="A79" s="189"/>
      <c r="B79" s="200"/>
      <c r="C79" s="200"/>
      <c r="D79" s="207"/>
      <c r="E79" s="207"/>
      <c r="F79" s="198"/>
      <c r="G79" s="199"/>
      <c r="H79" s="211">
        <f t="shared" si="8"/>
        <v>480000</v>
      </c>
      <c r="I79" s="541" t="s">
        <v>287</v>
      </c>
      <c r="J79" s="567"/>
      <c r="K79" s="567"/>
      <c r="L79" s="633" t="s">
        <v>186</v>
      </c>
      <c r="M79" s="1054" t="s">
        <v>271</v>
      </c>
      <c r="N79" s="1054"/>
      <c r="O79" s="633"/>
      <c r="P79" s="633"/>
      <c r="Q79" s="633"/>
      <c r="R79" s="633"/>
      <c r="S79" s="633"/>
      <c r="T79" s="633"/>
      <c r="U79" s="633"/>
      <c r="V79" s="645"/>
      <c r="W79" s="302"/>
      <c r="X79" s="337">
        <v>480000</v>
      </c>
      <c r="Y79" s="307"/>
      <c r="Z79" s="902">
        <v>0</v>
      </c>
      <c r="AA79" s="89"/>
      <c r="AC79" s="532"/>
      <c r="AD79" s="532"/>
      <c r="AE79" s="532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</row>
    <row r="80" spans="1:42" s="9" customFormat="1" ht="15" customHeight="1">
      <c r="A80" s="189"/>
      <c r="B80" s="200"/>
      <c r="C80" s="200"/>
      <c r="D80" s="207"/>
      <c r="E80" s="207"/>
      <c r="F80" s="198"/>
      <c r="G80" s="199"/>
      <c r="H80" s="531">
        <f>SUM(H81:H98)</f>
        <v>82439000</v>
      </c>
      <c r="I80" s="1065" t="s">
        <v>183</v>
      </c>
      <c r="J80" s="1066"/>
      <c r="K80" s="1066"/>
      <c r="L80" s="570"/>
      <c r="M80" s="570"/>
      <c r="N80" s="570"/>
      <c r="O80" s="570"/>
      <c r="P80" s="570"/>
      <c r="Q80" s="570"/>
      <c r="R80" s="570"/>
      <c r="S80" s="1131">
        <f>X80+Z80</f>
        <v>82439000</v>
      </c>
      <c r="T80" s="1131"/>
      <c r="U80" s="1131"/>
      <c r="V80" s="1132"/>
      <c r="W80" s="527" t="s">
        <v>130</v>
      </c>
      <c r="X80" s="924">
        <f>SUM(X81:X98)</f>
        <v>82439000</v>
      </c>
      <c r="Y80" s="529" t="s">
        <v>131</v>
      </c>
      <c r="Z80" s="530">
        <f>SUM(Z81:Z98)</f>
        <v>0</v>
      </c>
      <c r="AA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</row>
    <row r="81" spans="1:42" s="9" customFormat="1" ht="15" customHeight="1">
      <c r="A81" s="189"/>
      <c r="B81" s="200"/>
      <c r="C81" s="863" t="s">
        <v>160</v>
      </c>
      <c r="D81" s="864">
        <v>65924000</v>
      </c>
      <c r="E81" s="864">
        <f>H80</f>
        <v>82439000</v>
      </c>
      <c r="F81" s="838">
        <f>E81-D81</f>
        <v>16515000</v>
      </c>
      <c r="G81" s="796"/>
      <c r="H81" s="453">
        <f>X81</f>
        <v>0</v>
      </c>
      <c r="I81" s="540" t="s">
        <v>257</v>
      </c>
      <c r="J81" s="681">
        <v>12.13</v>
      </c>
      <c r="K81" s="566" t="s">
        <v>253</v>
      </c>
      <c r="L81" s="566" t="s">
        <v>192</v>
      </c>
      <c r="M81" s="1234"/>
      <c r="N81" s="1234"/>
      <c r="O81" s="589" t="s">
        <v>193</v>
      </c>
      <c r="P81" s="1234">
        <v>209</v>
      </c>
      <c r="Q81" s="1234"/>
      <c r="R81" s="1234"/>
      <c r="S81" s="586" t="s">
        <v>196</v>
      </c>
      <c r="T81" s="587" t="s">
        <v>187</v>
      </c>
      <c r="U81" s="805">
        <v>1.5</v>
      </c>
      <c r="V81" s="584" t="s">
        <v>189</v>
      </c>
      <c r="W81" s="534"/>
      <c r="X81" s="337">
        <v>0</v>
      </c>
      <c r="Y81" s="326"/>
      <c r="Z81" s="533"/>
      <c r="AA81" s="89"/>
      <c r="AB81" s="1149"/>
      <c r="AC81" s="1149"/>
      <c r="AD81" s="114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</row>
    <row r="82" spans="1:42" s="9" customFormat="1" ht="12" customHeight="1">
      <c r="A82" s="189"/>
      <c r="B82" s="200"/>
      <c r="C82" s="200"/>
      <c r="D82" s="207"/>
      <c r="E82" s="207"/>
      <c r="F82" s="198"/>
      <c r="G82" s="199"/>
      <c r="H82" s="211">
        <f>X82</f>
        <v>7501000</v>
      </c>
      <c r="I82" s="541" t="s">
        <v>258</v>
      </c>
      <c r="J82" s="681">
        <v>23.24</v>
      </c>
      <c r="K82" s="567" t="s">
        <v>254</v>
      </c>
      <c r="L82" s="567" t="s">
        <v>192</v>
      </c>
      <c r="M82" s="1055">
        <f>X11</f>
        <v>52258400</v>
      </c>
      <c r="N82" s="1055"/>
      <c r="O82" s="591" t="s">
        <v>193</v>
      </c>
      <c r="P82" s="1055">
        <v>209</v>
      </c>
      <c r="Q82" s="1055"/>
      <c r="R82" s="1055"/>
      <c r="S82" s="590" t="s">
        <v>196</v>
      </c>
      <c r="T82" s="588" t="s">
        <v>187</v>
      </c>
      <c r="U82" s="806">
        <v>1.5</v>
      </c>
      <c r="V82" s="542" t="s">
        <v>189</v>
      </c>
      <c r="W82" s="302"/>
      <c r="X82" s="337">
        <f>ROUND(M82/209*20*1.5,-3)</f>
        <v>7501000</v>
      </c>
      <c r="Y82" s="307"/>
      <c r="Z82" s="351"/>
      <c r="AA82" s="89"/>
      <c r="AB82" s="532"/>
      <c r="AC82" s="532"/>
      <c r="AD82" s="532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</row>
    <row r="83" spans="1:42" s="9" customFormat="1" ht="12" customHeight="1">
      <c r="A83" s="189"/>
      <c r="B83" s="200"/>
      <c r="C83" s="200"/>
      <c r="D83" s="207"/>
      <c r="E83" s="207"/>
      <c r="F83" s="198"/>
      <c r="G83" s="199"/>
      <c r="H83" s="211">
        <f aca="true" t="shared" si="9" ref="H83:H98">X83</f>
        <v>4604000</v>
      </c>
      <c r="I83" s="541" t="s">
        <v>259</v>
      </c>
      <c r="J83" s="682">
        <v>6.7</v>
      </c>
      <c r="K83" s="567" t="s">
        <v>255</v>
      </c>
      <c r="L83" s="567" t="s">
        <v>192</v>
      </c>
      <c r="M83" s="1055">
        <f>X12</f>
        <v>32073000</v>
      </c>
      <c r="N83" s="1055"/>
      <c r="O83" s="591" t="s">
        <v>193</v>
      </c>
      <c r="P83" s="1055">
        <v>209</v>
      </c>
      <c r="Q83" s="1055"/>
      <c r="R83" s="1055"/>
      <c r="S83" s="590" t="s">
        <v>195</v>
      </c>
      <c r="T83" s="588" t="s">
        <v>187</v>
      </c>
      <c r="U83" s="806">
        <v>1.5</v>
      </c>
      <c r="V83" s="542" t="s">
        <v>189</v>
      </c>
      <c r="W83" s="934"/>
      <c r="X83" s="337">
        <f>ROUND(M83/209*20*1.5,-3)</f>
        <v>4604000</v>
      </c>
      <c r="Y83" s="307"/>
      <c r="Z83" s="350"/>
      <c r="AA83" s="89"/>
      <c r="AB83" s="1149"/>
      <c r="AC83" s="1149"/>
      <c r="AD83" s="114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</row>
    <row r="84" spans="1:42" s="9" customFormat="1" ht="12" customHeight="1">
      <c r="A84" s="189"/>
      <c r="B84" s="200"/>
      <c r="C84" s="200"/>
      <c r="D84" s="207"/>
      <c r="E84" s="207"/>
      <c r="F84" s="198"/>
      <c r="G84" s="199"/>
      <c r="H84" s="211">
        <f>X84</f>
        <v>6055000</v>
      </c>
      <c r="I84" s="541" t="s">
        <v>259</v>
      </c>
      <c r="J84" s="859">
        <v>15.16</v>
      </c>
      <c r="K84" s="567" t="s">
        <v>256</v>
      </c>
      <c r="L84" s="567" t="s">
        <v>186</v>
      </c>
      <c r="M84" s="1055">
        <f>X13</f>
        <v>42182500</v>
      </c>
      <c r="N84" s="1055"/>
      <c r="O84" s="591" t="s">
        <v>193</v>
      </c>
      <c r="P84" s="1055">
        <v>209</v>
      </c>
      <c r="Q84" s="1055"/>
      <c r="R84" s="1055"/>
      <c r="S84" s="590" t="s">
        <v>196</v>
      </c>
      <c r="T84" s="588" t="s">
        <v>187</v>
      </c>
      <c r="U84" s="806">
        <v>1.5</v>
      </c>
      <c r="V84" s="542" t="s">
        <v>189</v>
      </c>
      <c r="W84" s="934"/>
      <c r="X84" s="337">
        <f>ROUND(M84/209*20*1.5,-3)</f>
        <v>6055000</v>
      </c>
      <c r="Y84" s="307"/>
      <c r="Z84" s="350"/>
      <c r="AA84" s="89"/>
      <c r="AB84" s="532"/>
      <c r="AC84" s="532"/>
      <c r="AD84" s="532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</row>
    <row r="85" spans="1:42" s="9" customFormat="1" ht="12" customHeight="1">
      <c r="A85" s="189"/>
      <c r="B85" s="200"/>
      <c r="C85" s="200"/>
      <c r="D85" s="207"/>
      <c r="E85" s="207"/>
      <c r="F85" s="198"/>
      <c r="G85" s="199"/>
      <c r="H85" s="211">
        <f>X85</f>
        <v>5841000</v>
      </c>
      <c r="I85" s="541" t="s">
        <v>259</v>
      </c>
      <c r="J85" s="681">
        <v>13.14</v>
      </c>
      <c r="K85" s="567" t="s">
        <v>255</v>
      </c>
      <c r="L85" s="567" t="s">
        <v>192</v>
      </c>
      <c r="M85" s="1055">
        <f>X14</f>
        <v>40694500</v>
      </c>
      <c r="N85" s="1055"/>
      <c r="O85" s="591" t="s">
        <v>193</v>
      </c>
      <c r="P85" s="1055">
        <v>209</v>
      </c>
      <c r="Q85" s="1055"/>
      <c r="R85" s="1055"/>
      <c r="S85" s="590" t="s">
        <v>195</v>
      </c>
      <c r="T85" s="588" t="s">
        <v>187</v>
      </c>
      <c r="U85" s="806">
        <v>1.5</v>
      </c>
      <c r="V85" s="542" t="s">
        <v>189</v>
      </c>
      <c r="W85" s="934"/>
      <c r="X85" s="337">
        <f>ROUND(M85/209*20*1.5,-3)</f>
        <v>5841000</v>
      </c>
      <c r="Y85" s="307"/>
      <c r="Z85" s="350"/>
      <c r="AA85" s="89"/>
      <c r="AB85" s="532"/>
      <c r="AC85" s="532"/>
      <c r="AD85" s="532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</row>
    <row r="86" spans="1:42" s="9" customFormat="1" ht="12" customHeight="1">
      <c r="A86" s="189"/>
      <c r="B86" s="200"/>
      <c r="C86" s="200"/>
      <c r="D86" s="207"/>
      <c r="E86" s="207"/>
      <c r="F86" s="198"/>
      <c r="G86" s="199"/>
      <c r="H86" s="211">
        <f t="shared" si="9"/>
        <v>5830000</v>
      </c>
      <c r="I86" s="541" t="s">
        <v>259</v>
      </c>
      <c r="J86" s="681">
        <v>13.14</v>
      </c>
      <c r="K86" s="567" t="s">
        <v>256</v>
      </c>
      <c r="L86" s="567" t="s">
        <v>194</v>
      </c>
      <c r="M86" s="1055">
        <f>X15</f>
        <v>40615400</v>
      </c>
      <c r="N86" s="1055"/>
      <c r="O86" s="591" t="s">
        <v>193</v>
      </c>
      <c r="P86" s="1055">
        <v>209</v>
      </c>
      <c r="Q86" s="1055"/>
      <c r="R86" s="1055"/>
      <c r="S86" s="590" t="s">
        <v>195</v>
      </c>
      <c r="T86" s="588" t="s">
        <v>187</v>
      </c>
      <c r="U86" s="806">
        <v>1.5</v>
      </c>
      <c r="V86" s="542" t="s">
        <v>189</v>
      </c>
      <c r="W86" s="934"/>
      <c r="X86" s="337">
        <f>ROUND(M86/209*20*1.5,-3)</f>
        <v>5830000</v>
      </c>
      <c r="Y86" s="307"/>
      <c r="Z86" s="350"/>
      <c r="AA86" s="89"/>
      <c r="AB86" s="1149"/>
      <c r="AC86" s="1149"/>
      <c r="AD86" s="114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</row>
    <row r="87" spans="1:42" s="9" customFormat="1" ht="12" customHeight="1">
      <c r="A87" s="189"/>
      <c r="B87" s="200"/>
      <c r="C87" s="200"/>
      <c r="D87" s="207"/>
      <c r="E87" s="207"/>
      <c r="F87" s="198"/>
      <c r="G87" s="199"/>
      <c r="H87" s="211">
        <f t="shared" si="9"/>
        <v>4930000</v>
      </c>
      <c r="I87" s="541" t="s">
        <v>259</v>
      </c>
      <c r="J87" s="684">
        <v>8.9</v>
      </c>
      <c r="K87" s="567" t="s">
        <v>255</v>
      </c>
      <c r="L87" s="567" t="s">
        <v>192</v>
      </c>
      <c r="M87" s="1055">
        <f aca="true" t="shared" si="10" ref="M87:M97">X16</f>
        <v>34342700</v>
      </c>
      <c r="N87" s="1055"/>
      <c r="O87" s="591" t="s">
        <v>193</v>
      </c>
      <c r="P87" s="1055">
        <v>209</v>
      </c>
      <c r="Q87" s="1055"/>
      <c r="R87" s="1055"/>
      <c r="S87" s="590" t="s">
        <v>195</v>
      </c>
      <c r="T87" s="588" t="s">
        <v>187</v>
      </c>
      <c r="U87" s="806">
        <v>1.5</v>
      </c>
      <c r="V87" s="542" t="s">
        <v>189</v>
      </c>
      <c r="W87" s="934"/>
      <c r="X87" s="337">
        <f aca="true" t="shared" si="11" ref="X87:X97">ROUND(M87/209*20*1.5,-3)</f>
        <v>4930000</v>
      </c>
      <c r="Y87" s="307"/>
      <c r="Z87" s="350"/>
      <c r="AA87" s="89"/>
      <c r="AB87" s="1149"/>
      <c r="AC87" s="1149"/>
      <c r="AD87" s="114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</row>
    <row r="88" spans="1:42" s="9" customFormat="1" ht="12" customHeight="1">
      <c r="A88" s="189"/>
      <c r="B88" s="200"/>
      <c r="C88" s="200"/>
      <c r="D88" s="207"/>
      <c r="E88" s="207"/>
      <c r="F88" s="198"/>
      <c r="G88" s="199"/>
      <c r="H88" s="259">
        <f>X88</f>
        <v>6175000</v>
      </c>
      <c r="I88" s="648" t="s">
        <v>260</v>
      </c>
      <c r="J88" s="683">
        <v>16.17</v>
      </c>
      <c r="K88" s="567" t="s">
        <v>256</v>
      </c>
      <c r="L88" s="639" t="s">
        <v>186</v>
      </c>
      <c r="M88" s="1055">
        <f t="shared" si="10"/>
        <v>43018100</v>
      </c>
      <c r="N88" s="1055"/>
      <c r="O88" s="650" t="s">
        <v>193</v>
      </c>
      <c r="P88" s="1054">
        <v>209</v>
      </c>
      <c r="Q88" s="1054"/>
      <c r="R88" s="1054"/>
      <c r="S88" s="644" t="s">
        <v>195</v>
      </c>
      <c r="T88" s="633" t="s">
        <v>187</v>
      </c>
      <c r="U88" s="807">
        <v>1.5</v>
      </c>
      <c r="V88" s="640" t="s">
        <v>189</v>
      </c>
      <c r="W88" s="647"/>
      <c r="X88" s="337">
        <f t="shared" si="11"/>
        <v>6175000</v>
      </c>
      <c r="Y88" s="307"/>
      <c r="Z88" s="350"/>
      <c r="AA88" s="89"/>
      <c r="AB88" s="532"/>
      <c r="AC88" s="532"/>
      <c r="AD88" s="532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</row>
    <row r="89" spans="1:42" s="9" customFormat="1" ht="12" customHeight="1">
      <c r="A89" s="189"/>
      <c r="B89" s="200"/>
      <c r="C89" s="200"/>
      <c r="D89" s="207"/>
      <c r="E89" s="207"/>
      <c r="F89" s="198"/>
      <c r="G89" s="199"/>
      <c r="H89" s="211">
        <f t="shared" si="9"/>
        <v>6281000</v>
      </c>
      <c r="I89" s="648" t="s">
        <v>261</v>
      </c>
      <c r="J89" s="683">
        <v>17.18</v>
      </c>
      <c r="K89" s="567" t="s">
        <v>255</v>
      </c>
      <c r="L89" s="567" t="s">
        <v>192</v>
      </c>
      <c r="M89" s="1055">
        <f t="shared" si="10"/>
        <v>43756200</v>
      </c>
      <c r="N89" s="1055"/>
      <c r="O89" s="591" t="s">
        <v>193</v>
      </c>
      <c r="P89" s="1055">
        <v>209</v>
      </c>
      <c r="Q89" s="1055"/>
      <c r="R89" s="1055"/>
      <c r="S89" s="590" t="s">
        <v>195</v>
      </c>
      <c r="T89" s="588" t="s">
        <v>187</v>
      </c>
      <c r="U89" s="806">
        <v>1.5</v>
      </c>
      <c r="V89" s="542" t="s">
        <v>189</v>
      </c>
      <c r="W89" s="302"/>
      <c r="X89" s="337">
        <f t="shared" si="11"/>
        <v>6281000</v>
      </c>
      <c r="Y89" s="307"/>
      <c r="Z89" s="350"/>
      <c r="AA89" s="89"/>
      <c r="AB89" s="1149"/>
      <c r="AC89" s="1149"/>
      <c r="AD89" s="114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</row>
    <row r="90" spans="1:42" s="9" customFormat="1" ht="12" customHeight="1">
      <c r="A90" s="189"/>
      <c r="B90" s="200"/>
      <c r="C90" s="200"/>
      <c r="D90" s="207"/>
      <c r="E90" s="207"/>
      <c r="F90" s="198"/>
      <c r="G90" s="199"/>
      <c r="H90" s="211">
        <f t="shared" si="9"/>
        <v>5206000</v>
      </c>
      <c r="I90" s="648" t="s">
        <v>261</v>
      </c>
      <c r="J90" s="683">
        <v>9.1</v>
      </c>
      <c r="K90" s="567" t="s">
        <v>256</v>
      </c>
      <c r="L90" s="567" t="s">
        <v>192</v>
      </c>
      <c r="M90" s="1055">
        <f t="shared" si="10"/>
        <v>36270000</v>
      </c>
      <c r="N90" s="1055"/>
      <c r="O90" s="591" t="s">
        <v>193</v>
      </c>
      <c r="P90" s="1055">
        <v>209</v>
      </c>
      <c r="Q90" s="1055"/>
      <c r="R90" s="1055"/>
      <c r="S90" s="590" t="s">
        <v>195</v>
      </c>
      <c r="T90" s="588" t="s">
        <v>187</v>
      </c>
      <c r="U90" s="806">
        <v>1.5</v>
      </c>
      <c r="V90" s="542" t="s">
        <v>189</v>
      </c>
      <c r="W90" s="302"/>
      <c r="X90" s="337">
        <f t="shared" si="11"/>
        <v>5206000</v>
      </c>
      <c r="Y90" s="307"/>
      <c r="Z90" s="350"/>
      <c r="AA90" s="89"/>
      <c r="AB90" s="1149"/>
      <c r="AC90" s="1149"/>
      <c r="AD90" s="114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</row>
    <row r="91" spans="1:42" s="9" customFormat="1" ht="12" customHeight="1">
      <c r="A91" s="189"/>
      <c r="B91" s="200"/>
      <c r="C91" s="200"/>
      <c r="D91" s="207"/>
      <c r="E91" s="207"/>
      <c r="F91" s="198"/>
      <c r="G91" s="199"/>
      <c r="H91" s="211">
        <f t="shared" si="9"/>
        <v>6055000</v>
      </c>
      <c r="I91" s="648" t="s">
        <v>261</v>
      </c>
      <c r="J91" s="683">
        <v>15.16</v>
      </c>
      <c r="K91" s="567" t="s">
        <v>255</v>
      </c>
      <c r="L91" s="567" t="s">
        <v>192</v>
      </c>
      <c r="M91" s="1055">
        <f t="shared" si="10"/>
        <v>42182500</v>
      </c>
      <c r="N91" s="1055"/>
      <c r="O91" s="591" t="s">
        <v>193</v>
      </c>
      <c r="P91" s="1055">
        <v>209</v>
      </c>
      <c r="Q91" s="1055"/>
      <c r="R91" s="1055"/>
      <c r="S91" s="590" t="s">
        <v>195</v>
      </c>
      <c r="T91" s="588" t="s">
        <v>187</v>
      </c>
      <c r="U91" s="806">
        <v>1.5</v>
      </c>
      <c r="V91" s="542" t="s">
        <v>189</v>
      </c>
      <c r="W91" s="302"/>
      <c r="X91" s="337">
        <f t="shared" si="11"/>
        <v>6055000</v>
      </c>
      <c r="Y91" s="307"/>
      <c r="Z91" s="350"/>
      <c r="AA91" s="89"/>
      <c r="AB91" s="1149"/>
      <c r="AC91" s="1149"/>
      <c r="AD91" s="114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</row>
    <row r="92" spans="1:42" s="9" customFormat="1" ht="12" customHeight="1">
      <c r="A92" s="189"/>
      <c r="B92" s="200"/>
      <c r="C92" s="200"/>
      <c r="D92" s="207"/>
      <c r="E92" s="207"/>
      <c r="F92" s="198"/>
      <c r="G92" s="199"/>
      <c r="H92" s="211">
        <f t="shared" si="9"/>
        <v>5646000</v>
      </c>
      <c r="I92" s="648" t="s">
        <v>261</v>
      </c>
      <c r="J92" s="683">
        <v>12.13</v>
      </c>
      <c r="K92" s="567" t="s">
        <v>256</v>
      </c>
      <c r="L92" s="567" t="s">
        <v>192</v>
      </c>
      <c r="M92" s="1055">
        <f t="shared" si="10"/>
        <v>39336000</v>
      </c>
      <c r="N92" s="1055"/>
      <c r="O92" s="591" t="s">
        <v>193</v>
      </c>
      <c r="P92" s="1055">
        <v>209</v>
      </c>
      <c r="Q92" s="1055"/>
      <c r="R92" s="1055"/>
      <c r="S92" s="590" t="s">
        <v>195</v>
      </c>
      <c r="T92" s="588" t="s">
        <v>187</v>
      </c>
      <c r="U92" s="806">
        <v>1.5</v>
      </c>
      <c r="V92" s="542" t="s">
        <v>189</v>
      </c>
      <c r="W92" s="302"/>
      <c r="X92" s="337">
        <f t="shared" si="11"/>
        <v>5646000</v>
      </c>
      <c r="Y92" s="307"/>
      <c r="Z92" s="350"/>
      <c r="AA92" s="89"/>
      <c r="AB92" s="1149"/>
      <c r="AC92" s="1149"/>
      <c r="AD92" s="114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</row>
    <row r="93" spans="1:42" s="9" customFormat="1" ht="12" customHeight="1">
      <c r="A93" s="189"/>
      <c r="B93" s="200"/>
      <c r="C93" s="200"/>
      <c r="D93" s="207"/>
      <c r="E93" s="207"/>
      <c r="F93" s="198"/>
      <c r="G93" s="199"/>
      <c r="H93" s="259">
        <f>X93</f>
        <v>4556000</v>
      </c>
      <c r="I93" s="648" t="s">
        <v>261</v>
      </c>
      <c r="J93" s="684">
        <v>6.7</v>
      </c>
      <c r="K93" s="567" t="s">
        <v>253</v>
      </c>
      <c r="L93" s="639" t="s">
        <v>186</v>
      </c>
      <c r="M93" s="1055">
        <f t="shared" si="10"/>
        <v>31737600</v>
      </c>
      <c r="N93" s="1055"/>
      <c r="O93" s="650" t="s">
        <v>193</v>
      </c>
      <c r="P93" s="1054">
        <v>210</v>
      </c>
      <c r="Q93" s="1054"/>
      <c r="R93" s="1054"/>
      <c r="S93" s="644" t="s">
        <v>196</v>
      </c>
      <c r="T93" s="633" t="s">
        <v>187</v>
      </c>
      <c r="U93" s="807">
        <v>1.5</v>
      </c>
      <c r="V93" s="640" t="s">
        <v>189</v>
      </c>
      <c r="W93" s="647"/>
      <c r="X93" s="337">
        <f t="shared" si="11"/>
        <v>4556000</v>
      </c>
      <c r="Y93" s="307"/>
      <c r="Z93" s="350"/>
      <c r="AA93" s="89"/>
      <c r="AB93" s="532"/>
      <c r="AC93" s="532"/>
      <c r="AD93" s="532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</row>
    <row r="94" spans="1:42" s="9" customFormat="1" ht="12" customHeight="1">
      <c r="A94" s="189"/>
      <c r="B94" s="200"/>
      <c r="C94" s="200"/>
      <c r="D94" s="207"/>
      <c r="E94" s="207"/>
      <c r="F94" s="198"/>
      <c r="G94" s="199"/>
      <c r="H94" s="211">
        <f t="shared" si="9"/>
        <v>3465000</v>
      </c>
      <c r="I94" s="648" t="s">
        <v>262</v>
      </c>
      <c r="J94" s="684">
        <v>3.4</v>
      </c>
      <c r="K94" s="567" t="s">
        <v>255</v>
      </c>
      <c r="L94" s="567" t="s">
        <v>192</v>
      </c>
      <c r="M94" s="1055">
        <f t="shared" si="10"/>
        <v>24136800</v>
      </c>
      <c r="N94" s="1055"/>
      <c r="O94" s="591" t="s">
        <v>193</v>
      </c>
      <c r="P94" s="1055">
        <v>209</v>
      </c>
      <c r="Q94" s="1055"/>
      <c r="R94" s="1055"/>
      <c r="S94" s="590" t="s">
        <v>195</v>
      </c>
      <c r="T94" s="588" t="s">
        <v>187</v>
      </c>
      <c r="U94" s="806">
        <v>1.5</v>
      </c>
      <c r="V94" s="542" t="s">
        <v>189</v>
      </c>
      <c r="W94" s="302"/>
      <c r="X94" s="337">
        <f t="shared" si="11"/>
        <v>3465000</v>
      </c>
      <c r="Y94" s="307"/>
      <c r="Z94" s="350"/>
      <c r="AA94" s="89"/>
      <c r="AB94" s="1149"/>
      <c r="AC94" s="1149"/>
      <c r="AD94" s="114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</row>
    <row r="95" spans="1:42" s="9" customFormat="1" ht="12" customHeight="1">
      <c r="A95" s="189"/>
      <c r="B95" s="200"/>
      <c r="C95" s="200"/>
      <c r="D95" s="207"/>
      <c r="E95" s="207"/>
      <c r="F95" s="198"/>
      <c r="G95" s="199"/>
      <c r="H95" s="211">
        <f>X95</f>
        <v>3650000</v>
      </c>
      <c r="I95" s="541" t="s">
        <v>263</v>
      </c>
      <c r="J95" s="682">
        <v>5.6</v>
      </c>
      <c r="K95" s="567" t="s">
        <v>256</v>
      </c>
      <c r="L95" s="567" t="s">
        <v>186</v>
      </c>
      <c r="M95" s="1055">
        <f t="shared" si="10"/>
        <v>25427100</v>
      </c>
      <c r="N95" s="1055"/>
      <c r="O95" s="591" t="s">
        <v>193</v>
      </c>
      <c r="P95" s="1055">
        <v>209</v>
      </c>
      <c r="Q95" s="1055"/>
      <c r="R95" s="1055"/>
      <c r="S95" s="590" t="s">
        <v>195</v>
      </c>
      <c r="T95" s="588" t="s">
        <v>187</v>
      </c>
      <c r="U95" s="806">
        <v>1.5</v>
      </c>
      <c r="V95" s="542" t="s">
        <v>189</v>
      </c>
      <c r="W95" s="302"/>
      <c r="X95" s="337">
        <f t="shared" si="11"/>
        <v>3650000</v>
      </c>
      <c r="Y95" s="307"/>
      <c r="Z95" s="350">
        <v>0</v>
      </c>
      <c r="AA95" s="89"/>
      <c r="AB95" s="532"/>
      <c r="AC95" s="532"/>
      <c r="AD95" s="532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</row>
    <row r="96" spans="1:42" s="9" customFormat="1" ht="12" customHeight="1">
      <c r="A96" s="189"/>
      <c r="B96" s="200"/>
      <c r="C96" s="200"/>
      <c r="D96" s="207"/>
      <c r="E96" s="207"/>
      <c r="F96" s="198"/>
      <c r="G96" s="199"/>
      <c r="H96" s="211">
        <f>X96</f>
        <v>3411000</v>
      </c>
      <c r="I96" s="541" t="s">
        <v>264</v>
      </c>
      <c r="J96" s="682">
        <v>5.6</v>
      </c>
      <c r="K96" s="567" t="s">
        <v>255</v>
      </c>
      <c r="L96" s="567" t="s">
        <v>186</v>
      </c>
      <c r="M96" s="1055">
        <f t="shared" si="10"/>
        <v>23762000</v>
      </c>
      <c r="N96" s="1055"/>
      <c r="O96" s="591" t="s">
        <v>193</v>
      </c>
      <c r="P96" s="1055">
        <v>209</v>
      </c>
      <c r="Q96" s="1055"/>
      <c r="R96" s="1055"/>
      <c r="S96" s="590" t="s">
        <v>195</v>
      </c>
      <c r="T96" s="588" t="s">
        <v>187</v>
      </c>
      <c r="U96" s="806">
        <v>1.5</v>
      </c>
      <c r="V96" s="542" t="s">
        <v>189</v>
      </c>
      <c r="W96" s="302"/>
      <c r="X96" s="337">
        <f t="shared" si="11"/>
        <v>3411000</v>
      </c>
      <c r="Y96" s="307"/>
      <c r="Z96" s="350"/>
      <c r="AA96" s="89"/>
      <c r="AB96" s="532"/>
      <c r="AC96" s="532"/>
      <c r="AD96" s="532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</row>
    <row r="97" spans="1:42" s="9" customFormat="1" ht="12" customHeight="1">
      <c r="A97" s="189"/>
      <c r="B97" s="200"/>
      <c r="C97" s="200"/>
      <c r="D97" s="207"/>
      <c r="E97" s="207"/>
      <c r="F97" s="198"/>
      <c r="G97" s="199"/>
      <c r="H97" s="211">
        <f t="shared" si="9"/>
        <v>3233000</v>
      </c>
      <c r="I97" s="541" t="s">
        <v>265</v>
      </c>
      <c r="J97" s="682">
        <v>2.3</v>
      </c>
      <c r="K97" s="567" t="s">
        <v>256</v>
      </c>
      <c r="L97" s="567" t="s">
        <v>192</v>
      </c>
      <c r="M97" s="1055">
        <f t="shared" si="10"/>
        <v>22525200</v>
      </c>
      <c r="N97" s="1055"/>
      <c r="O97" s="591" t="s">
        <v>193</v>
      </c>
      <c r="P97" s="1055">
        <v>209</v>
      </c>
      <c r="Q97" s="1055"/>
      <c r="R97" s="1055"/>
      <c r="S97" s="590" t="s">
        <v>195</v>
      </c>
      <c r="T97" s="588" t="s">
        <v>187</v>
      </c>
      <c r="U97" s="806">
        <v>1.5</v>
      </c>
      <c r="V97" s="542" t="s">
        <v>189</v>
      </c>
      <c r="W97" s="302"/>
      <c r="X97" s="337">
        <f t="shared" si="11"/>
        <v>3233000</v>
      </c>
      <c r="Y97" s="307"/>
      <c r="Z97" s="350"/>
      <c r="AA97" s="89"/>
      <c r="AB97" s="1149"/>
      <c r="AC97" s="1149"/>
      <c r="AD97" s="114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</row>
    <row r="98" spans="1:42" s="664" customFormat="1" ht="15" customHeight="1">
      <c r="A98" s="288"/>
      <c r="B98" s="658"/>
      <c r="C98" s="658"/>
      <c r="D98" s="659"/>
      <c r="E98" s="659"/>
      <c r="F98" s="660"/>
      <c r="G98" s="661"/>
      <c r="H98" s="883">
        <f t="shared" si="9"/>
        <v>0</v>
      </c>
      <c r="I98" s="1098" t="s">
        <v>445</v>
      </c>
      <c r="J98" s="1099"/>
      <c r="K98" s="1099"/>
      <c r="L98" s="1099"/>
      <c r="M98" s="1099"/>
      <c r="N98" s="1099"/>
      <c r="O98" s="1099"/>
      <c r="P98" s="1099"/>
      <c r="Q98" s="1099"/>
      <c r="R98" s="1099"/>
      <c r="S98" s="1099"/>
      <c r="T98" s="1099"/>
      <c r="U98" s="1099"/>
      <c r="V98" s="890"/>
      <c r="W98" s="891"/>
      <c r="X98" s="892">
        <v>0</v>
      </c>
      <c r="Y98" s="329"/>
      <c r="Z98" s="356"/>
      <c r="AA98" s="662"/>
      <c r="AB98" s="663"/>
      <c r="AC98" s="663"/>
      <c r="AD98" s="663"/>
      <c r="AE98" s="662"/>
      <c r="AF98" s="662"/>
      <c r="AG98" s="662"/>
      <c r="AH98" s="662"/>
      <c r="AI98" s="662"/>
      <c r="AJ98" s="662"/>
      <c r="AK98" s="662"/>
      <c r="AL98" s="662"/>
      <c r="AM98" s="662"/>
      <c r="AN98" s="662"/>
      <c r="AO98" s="662"/>
      <c r="AP98" s="662"/>
    </row>
    <row r="99" spans="1:42" s="9" customFormat="1" ht="15" customHeight="1">
      <c r="A99" s="189"/>
      <c r="B99" s="200"/>
      <c r="C99" s="200" t="s">
        <v>100</v>
      </c>
      <c r="D99" s="207"/>
      <c r="E99" s="207"/>
      <c r="F99" s="198"/>
      <c r="G99" s="199"/>
      <c r="H99" s="531">
        <f>SUM(H100:H105)</f>
        <v>32127800</v>
      </c>
      <c r="I99" s="538" t="s">
        <v>182</v>
      </c>
      <c r="J99" s="570"/>
      <c r="K99" s="570"/>
      <c r="L99" s="570"/>
      <c r="M99" s="570"/>
      <c r="N99" s="570"/>
      <c r="O99" s="570"/>
      <c r="P99" s="570"/>
      <c r="Q99" s="570"/>
      <c r="R99" s="1066">
        <f>X99+Z99</f>
        <v>32127800</v>
      </c>
      <c r="S99" s="1066"/>
      <c r="T99" s="1066"/>
      <c r="U99" s="1066"/>
      <c r="V99" s="1196"/>
      <c r="W99" s="524" t="s">
        <v>130</v>
      </c>
      <c r="X99" s="528">
        <f>SUM(X100:X105)</f>
        <v>0</v>
      </c>
      <c r="Y99" s="529" t="s">
        <v>131</v>
      </c>
      <c r="Z99" s="530">
        <f>SUM(Z101:Z105)</f>
        <v>32127800</v>
      </c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</row>
    <row r="100" spans="1:42" s="9" customFormat="1" ht="15" customHeight="1">
      <c r="A100" s="189"/>
      <c r="B100" s="200" t="s">
        <v>116</v>
      </c>
      <c r="C100" s="903" t="s">
        <v>161</v>
      </c>
      <c r="D100" s="904">
        <v>9590230</v>
      </c>
      <c r="E100" s="904">
        <f>X100</f>
        <v>0</v>
      </c>
      <c r="F100" s="905">
        <f>E100-D100</f>
        <v>-9590230</v>
      </c>
      <c r="G100" s="193"/>
      <c r="H100" s="208">
        <f>X100</f>
        <v>0</v>
      </c>
      <c r="I100" s="1060" t="s">
        <v>486</v>
      </c>
      <c r="J100" s="1061"/>
      <c r="K100" s="1061"/>
      <c r="L100" s="1061"/>
      <c r="M100" s="1061"/>
      <c r="N100" s="1061"/>
      <c r="O100" s="1061"/>
      <c r="P100" s="1061"/>
      <c r="Q100" s="1061"/>
      <c r="R100" s="1061"/>
      <c r="S100" s="1061"/>
      <c r="T100" s="1061"/>
      <c r="U100" s="1061"/>
      <c r="V100" s="1061"/>
      <c r="W100" s="300"/>
      <c r="X100" s="629">
        <v>0</v>
      </c>
      <c r="Y100" s="630"/>
      <c r="Z100" s="906" t="s">
        <v>233</v>
      </c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</row>
    <row r="101" spans="1:42" s="9" customFormat="1" ht="15" customHeight="1">
      <c r="A101" s="189"/>
      <c r="B101" s="200"/>
      <c r="C101" s="863" t="s">
        <v>162</v>
      </c>
      <c r="D101" s="864">
        <v>31396700</v>
      </c>
      <c r="E101" s="864">
        <f>Z99</f>
        <v>32127800</v>
      </c>
      <c r="F101" s="838"/>
      <c r="G101" s="199"/>
      <c r="H101" s="211">
        <f>Z101</f>
        <v>3600000</v>
      </c>
      <c r="I101" s="685" t="s">
        <v>280</v>
      </c>
      <c r="J101" s="1064" t="s">
        <v>275</v>
      </c>
      <c r="K101" s="1064"/>
      <c r="L101" s="567" t="s">
        <v>186</v>
      </c>
      <c r="M101" s="567">
        <v>200000</v>
      </c>
      <c r="N101" s="567" t="s">
        <v>187</v>
      </c>
      <c r="O101" s="567">
        <v>12</v>
      </c>
      <c r="P101" s="567" t="s">
        <v>189</v>
      </c>
      <c r="Q101" s="567" t="s">
        <v>190</v>
      </c>
      <c r="R101" s="567" t="s">
        <v>186</v>
      </c>
      <c r="S101" s="567">
        <v>100000</v>
      </c>
      <c r="T101" s="567" t="s">
        <v>187</v>
      </c>
      <c r="U101" s="567">
        <v>12</v>
      </c>
      <c r="V101" s="542" t="s">
        <v>189</v>
      </c>
      <c r="W101" s="302"/>
      <c r="X101" s="337"/>
      <c r="Y101" s="655" t="s">
        <v>246</v>
      </c>
      <c r="Z101" s="351">
        <f>ROUND((M101*O101)+(S101*U101),-1)</f>
        <v>3600000</v>
      </c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</row>
    <row r="102" spans="1:42" s="9" customFormat="1" ht="15" customHeight="1">
      <c r="A102" s="189"/>
      <c r="B102" s="200"/>
      <c r="C102" s="200"/>
      <c r="D102" s="207"/>
      <c r="E102" s="207"/>
      <c r="F102" s="198"/>
      <c r="G102" s="199"/>
      <c r="H102" s="211">
        <f>Z102</f>
        <v>14400000</v>
      </c>
      <c r="I102" s="646" t="s">
        <v>278</v>
      </c>
      <c r="J102" s="1064" t="s">
        <v>277</v>
      </c>
      <c r="K102" s="1064"/>
      <c r="L102" s="567" t="s">
        <v>186</v>
      </c>
      <c r="M102" s="567">
        <v>1200000</v>
      </c>
      <c r="N102" s="567" t="s">
        <v>187</v>
      </c>
      <c r="O102" s="567">
        <v>12</v>
      </c>
      <c r="P102" s="567" t="s">
        <v>189</v>
      </c>
      <c r="Q102" s="567" t="s">
        <v>190</v>
      </c>
      <c r="R102" s="567" t="s">
        <v>186</v>
      </c>
      <c r="S102" s="567">
        <v>0</v>
      </c>
      <c r="T102" s="567" t="s">
        <v>187</v>
      </c>
      <c r="U102" s="567">
        <v>0</v>
      </c>
      <c r="V102" s="542" t="s">
        <v>189</v>
      </c>
      <c r="W102" s="302"/>
      <c r="Y102" s="655" t="s">
        <v>246</v>
      </c>
      <c r="Z102" s="351">
        <f>ROUND((M102*O102)+(S102*U102),-1)</f>
        <v>14400000</v>
      </c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</row>
    <row r="103" spans="1:42" s="9" customFormat="1" ht="15" customHeight="1">
      <c r="A103" s="189"/>
      <c r="B103" s="200"/>
      <c r="C103" s="200"/>
      <c r="D103" s="207"/>
      <c r="E103" s="207"/>
      <c r="F103" s="198"/>
      <c r="G103" s="199"/>
      <c r="H103" s="211">
        <f>Z103</f>
        <v>6127800</v>
      </c>
      <c r="I103" s="646" t="s">
        <v>276</v>
      </c>
      <c r="J103" s="1064" t="s">
        <v>277</v>
      </c>
      <c r="K103" s="1064"/>
      <c r="L103" s="567" t="s">
        <v>186</v>
      </c>
      <c r="M103" s="567">
        <v>506100</v>
      </c>
      <c r="N103" s="567" t="s">
        <v>187</v>
      </c>
      <c r="O103" s="567">
        <v>11</v>
      </c>
      <c r="P103" s="567" t="s">
        <v>189</v>
      </c>
      <c r="Q103" s="567" t="s">
        <v>190</v>
      </c>
      <c r="R103" s="567" t="s">
        <v>186</v>
      </c>
      <c r="S103" s="567">
        <v>560700</v>
      </c>
      <c r="T103" s="567" t="s">
        <v>187</v>
      </c>
      <c r="U103" s="567">
        <v>1</v>
      </c>
      <c r="V103" s="542" t="s">
        <v>189</v>
      </c>
      <c r="W103" s="302"/>
      <c r="X103" s="337"/>
      <c r="Y103" s="655" t="s">
        <v>246</v>
      </c>
      <c r="Z103" s="351">
        <f>ROUND((M103*O103)+(S103*U103),-1)</f>
        <v>6127800</v>
      </c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</row>
    <row r="104" spans="1:42" s="9" customFormat="1" ht="15" customHeight="1">
      <c r="A104" s="189"/>
      <c r="B104" s="200"/>
      <c r="C104" s="200"/>
      <c r="D104" s="207"/>
      <c r="E104" s="207"/>
      <c r="F104" s="198"/>
      <c r="G104" s="199"/>
      <c r="H104" s="211">
        <f>Z104</f>
        <v>6000000</v>
      </c>
      <c r="I104" s="646" t="s">
        <v>279</v>
      </c>
      <c r="J104" s="1064" t="s">
        <v>277</v>
      </c>
      <c r="K104" s="1064"/>
      <c r="L104" s="567" t="s">
        <v>186</v>
      </c>
      <c r="M104" s="567">
        <v>100000</v>
      </c>
      <c r="N104" s="567" t="s">
        <v>187</v>
      </c>
      <c r="O104" s="567">
        <v>12</v>
      </c>
      <c r="P104" s="567" t="s">
        <v>189</v>
      </c>
      <c r="Q104" s="567" t="s">
        <v>187</v>
      </c>
      <c r="R104" s="567">
        <v>5</v>
      </c>
      <c r="S104" s="1055" t="s">
        <v>362</v>
      </c>
      <c r="T104" s="1055"/>
      <c r="U104" s="1055"/>
      <c r="V104" s="1070"/>
      <c r="W104" s="302"/>
      <c r="X104" s="337"/>
      <c r="Y104" s="655" t="s">
        <v>246</v>
      </c>
      <c r="Z104" s="350">
        <v>6000000</v>
      </c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</row>
    <row r="105" spans="1:42" s="9" customFormat="1" ht="15" customHeight="1">
      <c r="A105" s="189"/>
      <c r="B105" s="200"/>
      <c r="C105" s="200" t="s">
        <v>427</v>
      </c>
      <c r="D105" s="207">
        <v>0</v>
      </c>
      <c r="E105" s="207"/>
      <c r="F105" s="198"/>
      <c r="G105" s="199"/>
      <c r="H105" s="211">
        <f>X105+Z105</f>
        <v>2000000</v>
      </c>
      <c r="I105" s="1057" t="s">
        <v>428</v>
      </c>
      <c r="J105" s="1058"/>
      <c r="K105" s="1058"/>
      <c r="L105" s="1058"/>
      <c r="M105" s="1058"/>
      <c r="N105" s="1058"/>
      <c r="O105" s="1058"/>
      <c r="P105" s="1058"/>
      <c r="Q105" s="1058"/>
      <c r="R105" s="1058"/>
      <c r="S105" s="1058"/>
      <c r="T105" s="1058"/>
      <c r="U105" s="1058"/>
      <c r="V105" s="1059"/>
      <c r="W105" s="302"/>
      <c r="X105" s="337"/>
      <c r="Y105" s="655" t="s">
        <v>429</v>
      </c>
      <c r="Z105" s="346">
        <v>2000000</v>
      </c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</row>
    <row r="106" spans="1:42" s="9" customFormat="1" ht="14.25" customHeight="1">
      <c r="A106" s="189"/>
      <c r="B106" s="200"/>
      <c r="C106" s="195" t="s">
        <v>170</v>
      </c>
      <c r="D106" s="201">
        <v>152011230</v>
      </c>
      <c r="E106" s="201">
        <f>H106</f>
        <v>161102410</v>
      </c>
      <c r="F106" s="202">
        <f>E106-D106</f>
        <v>9091180</v>
      </c>
      <c r="G106" s="203">
        <f>E106/D106*100</f>
        <v>105.98059761768917</v>
      </c>
      <c r="H106" s="226">
        <f>SUM(H107:H110)</f>
        <v>161102410</v>
      </c>
      <c r="I106" s="186" t="s">
        <v>140</v>
      </c>
      <c r="J106" s="218"/>
      <c r="K106" s="218"/>
      <c r="L106" s="218"/>
      <c r="M106" s="218"/>
      <c r="N106" s="218"/>
      <c r="O106" s="218"/>
      <c r="P106" s="218"/>
      <c r="Q106" s="218"/>
      <c r="R106" s="218"/>
      <c r="S106" s="1126">
        <f>X106+Z106</f>
        <v>161102410</v>
      </c>
      <c r="T106" s="1126"/>
      <c r="U106" s="1126"/>
      <c r="V106" s="1127"/>
      <c r="W106" s="305" t="s">
        <v>137</v>
      </c>
      <c r="X106" s="922">
        <f>SUM(X107:X110)</f>
        <v>65319000</v>
      </c>
      <c r="Y106" s="324" t="s">
        <v>138</v>
      </c>
      <c r="Z106" s="348">
        <f>SUM(Z107:Z110)</f>
        <v>95783410</v>
      </c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</row>
    <row r="107" spans="1:42" s="9" customFormat="1" ht="15" customHeight="1">
      <c r="A107" s="189"/>
      <c r="B107" s="200"/>
      <c r="C107" s="200" t="s">
        <v>163</v>
      </c>
      <c r="D107" s="207"/>
      <c r="E107" s="207"/>
      <c r="F107" s="198"/>
      <c r="G107" s="199"/>
      <c r="H107" s="692">
        <f>X107</f>
        <v>65319000</v>
      </c>
      <c r="I107" s="1233" t="s">
        <v>282</v>
      </c>
      <c r="J107" s="1123"/>
      <c r="K107" s="635"/>
      <c r="L107" s="635" t="s">
        <v>228</v>
      </c>
      <c r="M107" s="1125">
        <f>Q9+X49+S67+S80+X99</f>
        <v>781423260</v>
      </c>
      <c r="N107" s="1125"/>
      <c r="O107" s="1125"/>
      <c r="P107" s="1125"/>
      <c r="Q107" s="635" t="s">
        <v>229</v>
      </c>
      <c r="R107" s="591" t="s">
        <v>193</v>
      </c>
      <c r="S107" s="1123">
        <v>12</v>
      </c>
      <c r="T107" s="1123"/>
      <c r="U107" s="1123"/>
      <c r="V107" s="1124"/>
      <c r="W107" s="652"/>
      <c r="X107" s="343">
        <f>ROUND(M107/12,-3)+200000</f>
        <v>65319000</v>
      </c>
      <c r="Y107" s="307"/>
      <c r="Z107" s="350">
        <v>0</v>
      </c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</row>
    <row r="108" spans="1:42" s="9" customFormat="1" ht="15" customHeight="1">
      <c r="A108" s="189"/>
      <c r="B108" s="200"/>
      <c r="C108" s="200"/>
      <c r="D108" s="207"/>
      <c r="E108" s="207"/>
      <c r="F108" s="198"/>
      <c r="G108" s="199"/>
      <c r="H108" s="692">
        <f>Z108</f>
        <v>2510650</v>
      </c>
      <c r="I108" s="1095" t="s">
        <v>281</v>
      </c>
      <c r="J108" s="1064"/>
      <c r="K108" s="567"/>
      <c r="L108" s="635"/>
      <c r="M108" s="1125">
        <f>SUM(Z101:Z104)</f>
        <v>30127800</v>
      </c>
      <c r="N108" s="1125"/>
      <c r="O108" s="1125"/>
      <c r="P108" s="654"/>
      <c r="Q108" s="635"/>
      <c r="R108" s="591"/>
      <c r="S108" s="558"/>
      <c r="T108" s="558"/>
      <c r="U108" s="558"/>
      <c r="V108" s="657"/>
      <c r="W108" s="647"/>
      <c r="X108" s="343"/>
      <c r="Y108" s="655" t="s">
        <v>246</v>
      </c>
      <c r="Z108" s="350">
        <f>ROUND(M108/12,-1)</f>
        <v>2510650</v>
      </c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</row>
    <row r="109" spans="1:42" s="9" customFormat="1" ht="15" customHeight="1">
      <c r="A109" s="189"/>
      <c r="B109" s="200"/>
      <c r="C109" s="200" t="s">
        <v>164</v>
      </c>
      <c r="D109" s="207"/>
      <c r="E109" s="207"/>
      <c r="F109" s="198"/>
      <c r="G109" s="199"/>
      <c r="H109" s="234">
        <f>Z109</f>
        <v>30598800</v>
      </c>
      <c r="I109" s="1243" t="s">
        <v>283</v>
      </c>
      <c r="J109" s="1244"/>
      <c r="K109" s="635"/>
      <c r="L109" s="635" t="s">
        <v>228</v>
      </c>
      <c r="M109" s="1125">
        <f>O27</f>
        <v>367185600</v>
      </c>
      <c r="N109" s="1125"/>
      <c r="O109" s="1125"/>
      <c r="P109" s="1125"/>
      <c r="Q109" s="635" t="s">
        <v>229</v>
      </c>
      <c r="R109" s="591" t="s">
        <v>193</v>
      </c>
      <c r="S109" s="558">
        <v>12</v>
      </c>
      <c r="T109" s="635"/>
      <c r="U109" s="635"/>
      <c r="V109" s="636"/>
      <c r="W109" s="302"/>
      <c r="X109" s="337"/>
      <c r="Y109" s="307"/>
      <c r="Z109" s="350">
        <f>ROUND(M109/12,-1)</f>
        <v>30598800</v>
      </c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</row>
    <row r="110" spans="1:42" s="9" customFormat="1" ht="15" customHeight="1">
      <c r="A110" s="189"/>
      <c r="B110" s="200"/>
      <c r="C110" s="279" t="s">
        <v>165</v>
      </c>
      <c r="D110" s="231"/>
      <c r="E110" s="231"/>
      <c r="F110" s="192"/>
      <c r="G110" s="193"/>
      <c r="H110" s="693">
        <f>Z110</f>
        <v>62673960</v>
      </c>
      <c r="I110" s="1231" t="s">
        <v>380</v>
      </c>
      <c r="J110" s="1232"/>
      <c r="K110" s="637"/>
      <c r="L110" s="637" t="s">
        <v>228</v>
      </c>
      <c r="M110" s="991">
        <f>O39</f>
        <v>752087520</v>
      </c>
      <c r="N110" s="991"/>
      <c r="O110" s="991"/>
      <c r="P110" s="991"/>
      <c r="Q110" s="637" t="s">
        <v>229</v>
      </c>
      <c r="R110" s="825" t="s">
        <v>193</v>
      </c>
      <c r="S110" s="634">
        <v>12</v>
      </c>
      <c r="T110" s="637"/>
      <c r="U110" s="637"/>
      <c r="V110" s="638"/>
      <c r="W110" s="303"/>
      <c r="X110" s="338"/>
      <c r="Y110" s="188"/>
      <c r="Z110" s="352">
        <f>ROUND(M110/12,-1)</f>
        <v>62673960</v>
      </c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</row>
    <row r="111" spans="1:42" s="9" customFormat="1" ht="13.5" customHeight="1">
      <c r="A111" s="189"/>
      <c r="B111" s="200"/>
      <c r="C111" s="1150" t="s">
        <v>166</v>
      </c>
      <c r="D111" s="207">
        <v>173189090</v>
      </c>
      <c r="E111" s="207">
        <f>H111</f>
        <v>209825740</v>
      </c>
      <c r="F111" s="198">
        <f>E111-D111</f>
        <v>36636650</v>
      </c>
      <c r="G111" s="199">
        <f>E111/D111*100</f>
        <v>121.15413274589064</v>
      </c>
      <c r="H111" s="549">
        <f>SUM(H112,H119,H126)</f>
        <v>209825740</v>
      </c>
      <c r="I111" s="550" t="s">
        <v>139</v>
      </c>
      <c r="J111" s="571"/>
      <c r="K111" s="571"/>
      <c r="L111" s="571"/>
      <c r="M111" s="571"/>
      <c r="N111" s="571"/>
      <c r="O111" s="571"/>
      <c r="P111" s="571"/>
      <c r="Q111" s="571"/>
      <c r="R111" s="571"/>
      <c r="S111" s="1112">
        <f>X111+Z111</f>
        <v>209825740</v>
      </c>
      <c r="T111" s="1112"/>
      <c r="U111" s="1112"/>
      <c r="V111" s="1113"/>
      <c r="W111" s="551" t="s">
        <v>130</v>
      </c>
      <c r="X111" s="923">
        <f>X112+X119+X126</f>
        <v>86517740</v>
      </c>
      <c r="Y111" s="327" t="s">
        <v>131</v>
      </c>
      <c r="Z111" s="386">
        <f>Z112+Z119+Z126</f>
        <v>123308000</v>
      </c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</row>
    <row r="112" spans="1:42" s="9" customFormat="1" ht="15" customHeight="1">
      <c r="A112" s="189"/>
      <c r="B112" s="200"/>
      <c r="C112" s="1150"/>
      <c r="D112" s="207"/>
      <c r="E112" s="207"/>
      <c r="F112" s="198"/>
      <c r="G112" s="199"/>
      <c r="H112" s="695">
        <f>SUM(H113:H118)</f>
        <v>86517740</v>
      </c>
      <c r="I112" s="1093" t="s">
        <v>446</v>
      </c>
      <c r="J112" s="1094"/>
      <c r="K112" s="1094"/>
      <c r="L112" s="1094"/>
      <c r="M112" s="1094"/>
      <c r="N112" s="1094"/>
      <c r="O112" s="1094"/>
      <c r="P112" s="1094"/>
      <c r="Q112" s="1094"/>
      <c r="R112" s="1094"/>
      <c r="S112" s="1094"/>
      <c r="T112" s="1094"/>
      <c r="U112" s="1094"/>
      <c r="V112" s="1094"/>
      <c r="W112" s="696" t="s">
        <v>130</v>
      </c>
      <c r="X112" s="697">
        <f>SUM(X113:X118)</f>
        <v>86517740</v>
      </c>
      <c r="Y112" s="535" t="s">
        <v>131</v>
      </c>
      <c r="Z112" s="347">
        <f>SUM(Z113:Z117)</f>
        <v>0</v>
      </c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</row>
    <row r="113" spans="1:42" s="9" customFormat="1" ht="15" customHeight="1">
      <c r="A113" s="189"/>
      <c r="B113" s="200"/>
      <c r="C113" s="206"/>
      <c r="D113" s="207"/>
      <c r="E113" s="207"/>
      <c r="F113" s="198"/>
      <c r="G113" s="199"/>
      <c r="H113" s="698">
        <f>X113</f>
        <v>36520000</v>
      </c>
      <c r="I113" s="699" t="s">
        <v>199</v>
      </c>
      <c r="J113" s="700"/>
      <c r="K113" s="700"/>
      <c r="L113" s="700" t="s">
        <v>197</v>
      </c>
      <c r="M113" s="1153">
        <f>M107+M108</f>
        <v>811551060</v>
      </c>
      <c r="N113" s="1153"/>
      <c r="O113" s="700" t="s">
        <v>198</v>
      </c>
      <c r="P113" s="1116" t="s">
        <v>444</v>
      </c>
      <c r="Q113" s="1116"/>
      <c r="R113" s="1116"/>
      <c r="S113" s="1116"/>
      <c r="T113" s="700"/>
      <c r="U113" s="700"/>
      <c r="V113" s="701"/>
      <c r="W113" s="702"/>
      <c r="X113" s="677">
        <f>ROUND(M113*9%/2,-3)</f>
        <v>36520000</v>
      </c>
      <c r="Y113" s="307"/>
      <c r="Z113" s="350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</row>
    <row r="114" spans="1:42" s="9" customFormat="1" ht="15" customHeight="1">
      <c r="A114" s="189"/>
      <c r="B114" s="200"/>
      <c r="C114" s="206"/>
      <c r="D114" s="207"/>
      <c r="E114" s="207"/>
      <c r="F114" s="198"/>
      <c r="G114" s="199"/>
      <c r="H114" s="692">
        <f>X114</f>
        <v>28364000</v>
      </c>
      <c r="I114" s="703" t="s">
        <v>200</v>
      </c>
      <c r="J114" s="704"/>
      <c r="K114" s="704"/>
      <c r="L114" s="704" t="s">
        <v>197</v>
      </c>
      <c r="M114" s="1153">
        <f>M113</f>
        <v>811551060</v>
      </c>
      <c r="N114" s="1153"/>
      <c r="O114" s="1049" t="s">
        <v>487</v>
      </c>
      <c r="P114" s="1049"/>
      <c r="Q114" s="1049"/>
      <c r="R114" s="1049"/>
      <c r="S114" s="1049"/>
      <c r="T114" s="704"/>
      <c r="U114" s="704"/>
      <c r="V114" s="705"/>
      <c r="W114" s="706"/>
      <c r="X114" s="677">
        <f>ROUND(M114*6.99%/2,-3)</f>
        <v>28364000</v>
      </c>
      <c r="Y114" s="307"/>
      <c r="Z114" s="350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</row>
    <row r="115" spans="1:42" s="9" customFormat="1" ht="15" customHeight="1">
      <c r="A115" s="189"/>
      <c r="B115" s="200"/>
      <c r="C115" s="206"/>
      <c r="D115" s="207"/>
      <c r="E115" s="207"/>
      <c r="F115" s="198"/>
      <c r="G115" s="199"/>
      <c r="H115" s="692">
        <f>X115</f>
        <v>3480000</v>
      </c>
      <c r="I115" s="707" t="s">
        <v>201</v>
      </c>
      <c r="J115" s="704"/>
      <c r="K115" s="704"/>
      <c r="L115" s="704" t="s">
        <v>197</v>
      </c>
      <c r="M115" s="1153">
        <f>X114</f>
        <v>28364000</v>
      </c>
      <c r="N115" s="1153"/>
      <c r="O115" s="1049" t="s">
        <v>488</v>
      </c>
      <c r="P115" s="1049"/>
      <c r="Q115" s="1049"/>
      <c r="R115" s="1049"/>
      <c r="S115" s="1049"/>
      <c r="T115" s="704"/>
      <c r="U115" s="704"/>
      <c r="V115" s="705"/>
      <c r="W115" s="706"/>
      <c r="X115" s="677">
        <f>ROUND(M115*12.27%,-3)</f>
        <v>3480000</v>
      </c>
      <c r="Y115" s="307"/>
      <c r="Z115" s="350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</row>
    <row r="116" spans="1:42" s="9" customFormat="1" ht="15" customHeight="1">
      <c r="A116" s="189"/>
      <c r="B116" s="200"/>
      <c r="C116" s="200"/>
      <c r="D116" s="228"/>
      <c r="E116" s="228"/>
      <c r="F116" s="198">
        <f>D116-E116</f>
        <v>0</v>
      </c>
      <c r="G116" s="199"/>
      <c r="H116" s="692">
        <f>X116</f>
        <v>8063000</v>
      </c>
      <c r="I116" s="1240" t="s">
        <v>442</v>
      </c>
      <c r="J116" s="1153"/>
      <c r="K116" s="1153"/>
      <c r="L116" s="704" t="s">
        <v>197</v>
      </c>
      <c r="M116" s="1153">
        <f>M107-H10-H12</f>
        <v>701147160</v>
      </c>
      <c r="N116" s="1153"/>
      <c r="O116" s="1049" t="s">
        <v>489</v>
      </c>
      <c r="P116" s="1049"/>
      <c r="Q116" s="1049"/>
      <c r="R116" s="1049"/>
      <c r="S116" s="704" t="s">
        <v>210</v>
      </c>
      <c r="T116" s="704"/>
      <c r="U116" s="704"/>
      <c r="V116" s="705"/>
      <c r="W116" s="706"/>
      <c r="X116" s="677">
        <f>ROUND(M116*1.15%,-3)</f>
        <v>8063000</v>
      </c>
      <c r="Y116" s="307"/>
      <c r="Z116" s="350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</row>
    <row r="117" spans="1:42" s="9" customFormat="1" ht="15" customHeight="1">
      <c r="A117" s="189"/>
      <c r="B117" s="200"/>
      <c r="C117" s="200"/>
      <c r="D117" s="228"/>
      <c r="E117" s="228"/>
      <c r="F117" s="198"/>
      <c r="G117" s="199"/>
      <c r="H117" s="692">
        <f>X117</f>
        <v>10090740</v>
      </c>
      <c r="I117" s="1240" t="s">
        <v>443</v>
      </c>
      <c r="J117" s="1153"/>
      <c r="K117" s="1153"/>
      <c r="L117" s="704" t="s">
        <v>197</v>
      </c>
      <c r="M117" s="1153">
        <f>M116</f>
        <v>701147160</v>
      </c>
      <c r="N117" s="1153"/>
      <c r="O117" s="1049" t="s">
        <v>505</v>
      </c>
      <c r="P117" s="1049"/>
      <c r="Q117" s="1049"/>
      <c r="R117" s="1049"/>
      <c r="S117" s="1049"/>
      <c r="T117" s="704"/>
      <c r="U117" s="704"/>
      <c r="V117" s="705"/>
      <c r="W117" s="706"/>
      <c r="X117" s="677">
        <f>ROUND(M117*1.44%,-3)-6260</f>
        <v>10090740</v>
      </c>
      <c r="Y117" s="307"/>
      <c r="Z117" s="350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</row>
    <row r="118" spans="1:42" s="9" customFormat="1" ht="15" customHeight="1">
      <c r="A118" s="189"/>
      <c r="B118" s="200"/>
      <c r="C118" s="200"/>
      <c r="D118" s="228"/>
      <c r="E118" s="228"/>
      <c r="F118" s="198"/>
      <c r="G118" s="199"/>
      <c r="H118" s="883">
        <f>X118+Z118</f>
        <v>0</v>
      </c>
      <c r="I118" s="1213" t="s">
        <v>447</v>
      </c>
      <c r="J118" s="1214"/>
      <c r="K118" s="1214"/>
      <c r="L118" s="1214"/>
      <c r="M118" s="1214"/>
      <c r="N118" s="1214"/>
      <c r="O118" s="1214"/>
      <c r="P118" s="1214"/>
      <c r="Q118" s="1214"/>
      <c r="R118" s="1214"/>
      <c r="S118" s="1214"/>
      <c r="T118" s="1214"/>
      <c r="U118" s="1214"/>
      <c r="V118" s="1215"/>
      <c r="W118" s="891"/>
      <c r="X118" s="892">
        <v>0</v>
      </c>
      <c r="Y118" s="777"/>
      <c r="Z118" s="902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</row>
    <row r="119" spans="1:42" s="9" customFormat="1" ht="15" customHeight="1">
      <c r="A119" s="189"/>
      <c r="B119" s="200"/>
      <c r="C119" s="200" t="s">
        <v>104</v>
      </c>
      <c r="D119" s="228"/>
      <c r="E119" s="228"/>
      <c r="F119" s="198"/>
      <c r="G119" s="199"/>
      <c r="H119" s="708">
        <f>SUM(H120:H125)</f>
        <v>40452000</v>
      </c>
      <c r="I119" s="1151" t="s">
        <v>285</v>
      </c>
      <c r="J119" s="1152"/>
      <c r="K119" s="1152"/>
      <c r="L119" s="1152"/>
      <c r="M119" s="1152"/>
      <c r="N119" s="1152"/>
      <c r="O119" s="1152"/>
      <c r="P119" s="1152"/>
      <c r="Q119" s="1152"/>
      <c r="R119" s="1152"/>
      <c r="S119" s="1152"/>
      <c r="T119" s="1152"/>
      <c r="U119" s="1152"/>
      <c r="V119" s="1152"/>
      <c r="W119" s="304" t="s">
        <v>130</v>
      </c>
      <c r="X119" s="332">
        <f>SUM(X120:X124)</f>
        <v>0</v>
      </c>
      <c r="Y119" s="323" t="s">
        <v>131</v>
      </c>
      <c r="Z119" s="347">
        <f>SUM(Z120:Z125)</f>
        <v>40452000</v>
      </c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</row>
    <row r="120" spans="1:42" s="9" customFormat="1" ht="15" customHeight="1">
      <c r="A120" s="189"/>
      <c r="B120" s="200"/>
      <c r="C120" s="200"/>
      <c r="D120" s="228"/>
      <c r="E120" s="228"/>
      <c r="F120" s="198"/>
      <c r="G120" s="199"/>
      <c r="H120" s="234">
        <f>Z120</f>
        <v>16523000</v>
      </c>
      <c r="I120" s="642" t="s">
        <v>199</v>
      </c>
      <c r="J120" s="656"/>
      <c r="K120" s="656"/>
      <c r="L120" s="641" t="s">
        <v>228</v>
      </c>
      <c r="M120" s="1054">
        <f>O27</f>
        <v>367185600</v>
      </c>
      <c r="N120" s="1054"/>
      <c r="O120" s="656" t="s">
        <v>187</v>
      </c>
      <c r="P120" s="1056" t="s">
        <v>243</v>
      </c>
      <c r="Q120" s="1056"/>
      <c r="R120" s="1056"/>
      <c r="S120" s="1056"/>
      <c r="T120" s="656"/>
      <c r="U120" s="656"/>
      <c r="V120" s="710"/>
      <c r="W120" s="301"/>
      <c r="X120" s="337"/>
      <c r="Y120" s="307"/>
      <c r="Z120" s="350">
        <f>ROUND(M120*9%/2,-3)</f>
        <v>16523000</v>
      </c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</row>
    <row r="121" spans="1:42" s="9" customFormat="1" ht="15" customHeight="1">
      <c r="A121" s="189"/>
      <c r="B121" s="200"/>
      <c r="C121" s="200"/>
      <c r="D121" s="228"/>
      <c r="E121" s="228"/>
      <c r="F121" s="198"/>
      <c r="G121" s="199"/>
      <c r="H121" s="234">
        <f>Z121</f>
        <v>12833000</v>
      </c>
      <c r="I121" s="643" t="s">
        <v>200</v>
      </c>
      <c r="J121" s="680"/>
      <c r="K121" s="680"/>
      <c r="L121" s="639" t="s">
        <v>228</v>
      </c>
      <c r="M121" s="1054">
        <f>M109</f>
        <v>367185600</v>
      </c>
      <c r="N121" s="1054"/>
      <c r="O121" s="1049" t="s">
        <v>487</v>
      </c>
      <c r="P121" s="1049"/>
      <c r="Q121" s="1049"/>
      <c r="R121" s="1049"/>
      <c r="S121" s="1049"/>
      <c r="T121" s="680"/>
      <c r="U121" s="680"/>
      <c r="V121" s="711"/>
      <c r="W121" s="302"/>
      <c r="X121" s="337"/>
      <c r="Y121" s="307"/>
      <c r="Z121" s="350">
        <f>ROUND((M121*6.99%/2),-3)</f>
        <v>12833000</v>
      </c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</row>
    <row r="122" spans="1:42" s="9" customFormat="1" ht="15" customHeight="1">
      <c r="A122" s="189"/>
      <c r="B122" s="200"/>
      <c r="C122" s="200"/>
      <c r="D122" s="228"/>
      <c r="E122" s="228"/>
      <c r="F122" s="198">
        <f>D122-E122</f>
        <v>0</v>
      </c>
      <c r="G122" s="199"/>
      <c r="H122" s="234">
        <f>Z122</f>
        <v>1575000</v>
      </c>
      <c r="I122" s="1047" t="s">
        <v>201</v>
      </c>
      <c r="J122" s="1048"/>
      <c r="K122" s="680"/>
      <c r="L122" s="639" t="s">
        <v>228</v>
      </c>
      <c r="M122" s="1054">
        <f>Z121</f>
        <v>12833000</v>
      </c>
      <c r="N122" s="1054"/>
      <c r="O122" s="1049" t="s">
        <v>488</v>
      </c>
      <c r="P122" s="1049"/>
      <c r="Q122" s="1049"/>
      <c r="R122" s="1049"/>
      <c r="S122" s="1049"/>
      <c r="T122" s="680"/>
      <c r="U122" s="680"/>
      <c r="V122" s="711"/>
      <c r="W122" s="302"/>
      <c r="X122" s="337"/>
      <c r="Y122" s="307"/>
      <c r="Z122" s="350">
        <f>ROUND(M122*12.27%,-3)</f>
        <v>1575000</v>
      </c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</row>
    <row r="123" spans="1:42" s="9" customFormat="1" ht="15" customHeight="1">
      <c r="A123" s="189"/>
      <c r="B123" s="200"/>
      <c r="C123" s="200"/>
      <c r="D123" s="228"/>
      <c r="E123" s="228"/>
      <c r="F123" s="198"/>
      <c r="G123" s="199"/>
      <c r="H123" s="234">
        <f>Z123</f>
        <v>4223000</v>
      </c>
      <c r="I123" s="643" t="s">
        <v>202</v>
      </c>
      <c r="J123" s="680"/>
      <c r="K123" s="680"/>
      <c r="L123" s="639" t="s">
        <v>228</v>
      </c>
      <c r="M123" s="1054">
        <f>M109</f>
        <v>367185600</v>
      </c>
      <c r="N123" s="1054"/>
      <c r="O123" s="1049" t="s">
        <v>489</v>
      </c>
      <c r="P123" s="1049"/>
      <c r="Q123" s="1049"/>
      <c r="R123" s="1049"/>
      <c r="S123" s="704" t="s">
        <v>129</v>
      </c>
      <c r="T123" s="680"/>
      <c r="U123" s="680"/>
      <c r="V123" s="711"/>
      <c r="W123" s="302"/>
      <c r="X123" s="337"/>
      <c r="Y123" s="307"/>
      <c r="Z123" s="350">
        <f>ROUND(M123*1.15%,-3)</f>
        <v>4223000</v>
      </c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</row>
    <row r="124" spans="1:42" s="9" customFormat="1" ht="15" customHeight="1">
      <c r="A124" s="189"/>
      <c r="B124" s="200"/>
      <c r="C124" s="206"/>
      <c r="D124" s="207"/>
      <c r="E124" s="207"/>
      <c r="F124" s="198"/>
      <c r="G124" s="199"/>
      <c r="H124" s="234">
        <f>Z124</f>
        <v>5298000</v>
      </c>
      <c r="I124" s="643" t="s">
        <v>203</v>
      </c>
      <c r="J124" s="680"/>
      <c r="K124" s="680"/>
      <c r="L124" s="639" t="s">
        <v>228</v>
      </c>
      <c r="M124" s="1054">
        <f>M109</f>
        <v>367185600</v>
      </c>
      <c r="N124" s="1054"/>
      <c r="O124" s="1049" t="s">
        <v>404</v>
      </c>
      <c r="P124" s="1049"/>
      <c r="Q124" s="1049"/>
      <c r="R124" s="1049"/>
      <c r="S124" s="1049"/>
      <c r="T124" s="680"/>
      <c r="U124" s="680"/>
      <c r="V124" s="711"/>
      <c r="W124" s="302"/>
      <c r="X124" s="337"/>
      <c r="Y124" s="307"/>
      <c r="Z124" s="350">
        <f>ROUND(M124*1.443%,-3)</f>
        <v>5298000</v>
      </c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</row>
    <row r="125" spans="1:42" s="9" customFormat="1" ht="15" customHeight="1">
      <c r="A125" s="189"/>
      <c r="B125" s="200"/>
      <c r="C125" s="206"/>
      <c r="D125" s="207"/>
      <c r="E125" s="207"/>
      <c r="F125" s="198"/>
      <c r="G125" s="199"/>
      <c r="H125" s="937">
        <f>X125+Z125</f>
        <v>0</v>
      </c>
      <c r="I125" s="1213" t="s">
        <v>447</v>
      </c>
      <c r="J125" s="1214"/>
      <c r="K125" s="1214"/>
      <c r="L125" s="1214"/>
      <c r="M125" s="1214"/>
      <c r="N125" s="1214"/>
      <c r="O125" s="1214"/>
      <c r="P125" s="1214"/>
      <c r="Q125" s="1214"/>
      <c r="R125" s="1214"/>
      <c r="S125" s="1214"/>
      <c r="T125" s="1214"/>
      <c r="U125" s="1214"/>
      <c r="V125" s="1215"/>
      <c r="W125" s="303"/>
      <c r="X125" s="337"/>
      <c r="Y125" s="307"/>
      <c r="Z125" s="886">
        <v>0</v>
      </c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</row>
    <row r="126" spans="1:42" s="9" customFormat="1" ht="15" customHeight="1">
      <c r="A126" s="189"/>
      <c r="B126" s="200"/>
      <c r="C126" s="206"/>
      <c r="D126" s="207"/>
      <c r="E126" s="207"/>
      <c r="F126" s="198"/>
      <c r="G126" s="199"/>
      <c r="H126" s="709">
        <f>SUM(H127:H132)</f>
        <v>82856000</v>
      </c>
      <c r="I126" s="1060" t="s">
        <v>381</v>
      </c>
      <c r="J126" s="1061"/>
      <c r="K126" s="1061"/>
      <c r="L126" s="1061"/>
      <c r="M126" s="1061"/>
      <c r="N126" s="1061"/>
      <c r="O126" s="1061"/>
      <c r="P126" s="1061"/>
      <c r="Q126" s="1061"/>
      <c r="R126" s="1061"/>
      <c r="S126" s="1061"/>
      <c r="T126" s="1061"/>
      <c r="U126" s="1061"/>
      <c r="V126" s="1061"/>
      <c r="W126" s="304" t="s">
        <v>130</v>
      </c>
      <c r="X126" s="332">
        <f>SUM(X127:X131)</f>
        <v>0</v>
      </c>
      <c r="Y126" s="323" t="s">
        <v>131</v>
      </c>
      <c r="Z126" s="347">
        <f>SUM(Z127:Z132)</f>
        <v>82856000</v>
      </c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</row>
    <row r="127" spans="1:42" s="9" customFormat="1" ht="15" customHeight="1">
      <c r="A127" s="189"/>
      <c r="B127" s="200"/>
      <c r="C127" s="200" t="s">
        <v>104</v>
      </c>
      <c r="D127" s="207"/>
      <c r="E127" s="207"/>
      <c r="F127" s="198"/>
      <c r="G127" s="199"/>
      <c r="H127" s="692">
        <f>Z127</f>
        <v>33844000</v>
      </c>
      <c r="I127" s="642" t="s">
        <v>284</v>
      </c>
      <c r="J127" s="656"/>
      <c r="K127" s="656"/>
      <c r="L127" s="641" t="s">
        <v>228</v>
      </c>
      <c r="M127" s="1054">
        <f>M110</f>
        <v>752087520</v>
      </c>
      <c r="N127" s="1054"/>
      <c r="O127" s="656" t="s">
        <v>187</v>
      </c>
      <c r="P127" s="1056" t="s">
        <v>243</v>
      </c>
      <c r="Q127" s="1056"/>
      <c r="R127" s="1056"/>
      <c r="S127" s="1056"/>
      <c r="T127" s="656"/>
      <c r="U127" s="656"/>
      <c r="V127" s="710"/>
      <c r="W127" s="301"/>
      <c r="X127" s="337"/>
      <c r="Y127" s="307"/>
      <c r="Z127" s="350">
        <f>ROUND(M127*9%/2,-3)</f>
        <v>33844000</v>
      </c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</row>
    <row r="128" spans="1:42" s="9" customFormat="1" ht="15" customHeight="1">
      <c r="A128" s="189"/>
      <c r="B128" s="200"/>
      <c r="C128" s="206"/>
      <c r="D128" s="207"/>
      <c r="E128" s="207"/>
      <c r="F128" s="198"/>
      <c r="G128" s="199"/>
      <c r="H128" s="692">
        <f>Z128</f>
        <v>26285000</v>
      </c>
      <c r="I128" s="643" t="s">
        <v>200</v>
      </c>
      <c r="J128" s="680"/>
      <c r="K128" s="680"/>
      <c r="L128" s="639" t="s">
        <v>228</v>
      </c>
      <c r="M128" s="1054">
        <f>M110</f>
        <v>752087520</v>
      </c>
      <c r="N128" s="1054"/>
      <c r="O128" s="1049" t="s">
        <v>487</v>
      </c>
      <c r="P128" s="1049"/>
      <c r="Q128" s="1049"/>
      <c r="R128" s="1049"/>
      <c r="S128" s="1049"/>
      <c r="T128" s="680"/>
      <c r="U128" s="680"/>
      <c r="V128" s="711"/>
      <c r="W128" s="302"/>
      <c r="X128" s="337"/>
      <c r="Y128" s="307"/>
      <c r="Z128" s="350">
        <f>ROUND((M128*6.99%/2),-3)</f>
        <v>26285000</v>
      </c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</row>
    <row r="129" spans="1:42" s="9" customFormat="1" ht="15" customHeight="1">
      <c r="A129" s="189"/>
      <c r="B129" s="200"/>
      <c r="C129" s="206"/>
      <c r="D129" s="207"/>
      <c r="E129" s="207"/>
      <c r="F129" s="198"/>
      <c r="G129" s="199"/>
      <c r="H129" s="692">
        <f>Z129</f>
        <v>3225000</v>
      </c>
      <c r="I129" s="1047" t="s">
        <v>201</v>
      </c>
      <c r="J129" s="1048"/>
      <c r="K129" s="680"/>
      <c r="L129" s="639" t="s">
        <v>228</v>
      </c>
      <c r="M129" s="1054">
        <f>Z128</f>
        <v>26285000</v>
      </c>
      <c r="N129" s="1054"/>
      <c r="O129" s="1049" t="s">
        <v>488</v>
      </c>
      <c r="P129" s="1049"/>
      <c r="Q129" s="1049"/>
      <c r="R129" s="1049"/>
      <c r="S129" s="1049"/>
      <c r="T129" s="680"/>
      <c r="U129" s="680"/>
      <c r="V129" s="711"/>
      <c r="W129" s="302"/>
      <c r="X129" s="337"/>
      <c r="Y129" s="307"/>
      <c r="Z129" s="350">
        <f>ROUND(M129*12.27%,-3)</f>
        <v>3225000</v>
      </c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</row>
    <row r="130" spans="1:42" s="9" customFormat="1" ht="15" customHeight="1">
      <c r="A130" s="189"/>
      <c r="B130" s="200"/>
      <c r="C130" s="206"/>
      <c r="D130" s="207"/>
      <c r="E130" s="207"/>
      <c r="F130" s="198"/>
      <c r="G130" s="199"/>
      <c r="H130" s="692">
        <f>Z130</f>
        <v>8649000</v>
      </c>
      <c r="I130" s="643" t="s">
        <v>202</v>
      </c>
      <c r="J130" s="680"/>
      <c r="K130" s="680"/>
      <c r="L130" s="639" t="s">
        <v>228</v>
      </c>
      <c r="M130" s="1054">
        <f>M110</f>
        <v>752087520</v>
      </c>
      <c r="N130" s="1054"/>
      <c r="O130" s="1049" t="s">
        <v>489</v>
      </c>
      <c r="P130" s="1049"/>
      <c r="Q130" s="1049"/>
      <c r="R130" s="1049"/>
      <c r="S130" s="704" t="s">
        <v>129</v>
      </c>
      <c r="T130" s="680"/>
      <c r="U130" s="680"/>
      <c r="V130" s="711"/>
      <c r="W130" s="302"/>
      <c r="X130" s="337"/>
      <c r="Y130" s="307"/>
      <c r="Z130" s="350">
        <f>ROUND(M130*1.15%,-3)</f>
        <v>8649000</v>
      </c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</row>
    <row r="131" spans="1:42" s="9" customFormat="1" ht="15" customHeight="1">
      <c r="A131" s="189"/>
      <c r="B131" s="200"/>
      <c r="C131" s="206"/>
      <c r="D131" s="207"/>
      <c r="E131" s="207"/>
      <c r="F131" s="198"/>
      <c r="G131" s="199"/>
      <c r="H131" s="692">
        <f>Z131</f>
        <v>10853000</v>
      </c>
      <c r="I131" s="643" t="s">
        <v>203</v>
      </c>
      <c r="J131" s="680"/>
      <c r="K131" s="680"/>
      <c r="L131" s="639" t="s">
        <v>228</v>
      </c>
      <c r="M131" s="1054">
        <f>M110</f>
        <v>752087520</v>
      </c>
      <c r="N131" s="1054"/>
      <c r="O131" s="1049" t="s">
        <v>404</v>
      </c>
      <c r="P131" s="1049"/>
      <c r="Q131" s="1049"/>
      <c r="R131" s="1049"/>
      <c r="S131" s="1049"/>
      <c r="T131" s="680"/>
      <c r="U131" s="680"/>
      <c r="V131" s="711"/>
      <c r="W131" s="302"/>
      <c r="X131" s="337"/>
      <c r="Y131" s="307"/>
      <c r="Z131" s="350">
        <f>ROUND(M131*1.443%,-3)</f>
        <v>10853000</v>
      </c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</row>
    <row r="132" spans="1:42" s="9" customFormat="1" ht="15" customHeight="1">
      <c r="A132" s="189"/>
      <c r="B132" s="200"/>
      <c r="C132" s="230"/>
      <c r="D132" s="231"/>
      <c r="E132" s="231"/>
      <c r="F132" s="192"/>
      <c r="G132" s="193"/>
      <c r="H132" s="938">
        <f>X132+Z132</f>
        <v>0</v>
      </c>
      <c r="I132" s="1213" t="s">
        <v>447</v>
      </c>
      <c r="J132" s="1214"/>
      <c r="K132" s="1214"/>
      <c r="L132" s="1214"/>
      <c r="M132" s="1214"/>
      <c r="N132" s="1214"/>
      <c r="O132" s="1214"/>
      <c r="P132" s="1214"/>
      <c r="Q132" s="1214"/>
      <c r="R132" s="1214"/>
      <c r="S132" s="1214"/>
      <c r="T132" s="1214"/>
      <c r="U132" s="1214"/>
      <c r="V132" s="1215"/>
      <c r="W132" s="303"/>
      <c r="X132" s="338"/>
      <c r="Y132" s="307"/>
      <c r="Z132" s="886">
        <v>0</v>
      </c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</row>
    <row r="133" spans="1:42" s="9" customFormat="1" ht="13.5" customHeight="1">
      <c r="A133" s="189"/>
      <c r="B133" s="200"/>
      <c r="C133" s="1141" t="s">
        <v>157</v>
      </c>
      <c r="D133" s="231">
        <v>76401000</v>
      </c>
      <c r="E133" s="231">
        <f>H133</f>
        <v>77530000</v>
      </c>
      <c r="F133" s="192">
        <f>E133-D133</f>
        <v>1129000</v>
      </c>
      <c r="G133" s="193">
        <v>100</v>
      </c>
      <c r="H133" s="232">
        <f>SUM(H134:H139)</f>
        <v>77530000</v>
      </c>
      <c r="I133" s="233" t="s">
        <v>143</v>
      </c>
      <c r="J133" s="572"/>
      <c r="K133" s="572"/>
      <c r="L133" s="572"/>
      <c r="M133" s="572"/>
      <c r="N133" s="572"/>
      <c r="O133" s="572"/>
      <c r="P133" s="572"/>
      <c r="Q133" s="1112">
        <f>X133+Z133</f>
        <v>77530000</v>
      </c>
      <c r="R133" s="1112"/>
      <c r="S133" s="1112"/>
      <c r="T133" s="1112"/>
      <c r="U133" s="1112"/>
      <c r="V133" s="1113"/>
      <c r="W133" s="551" t="s">
        <v>130</v>
      </c>
      <c r="X133" s="344">
        <f>SUM(X134:X139)</f>
        <v>0</v>
      </c>
      <c r="Y133" s="324" t="s">
        <v>131</v>
      </c>
      <c r="Z133" s="348">
        <f>SUM(Z134:Z139)</f>
        <v>77530000</v>
      </c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</row>
    <row r="134" spans="1:42" s="9" customFormat="1" ht="15" customHeight="1">
      <c r="A134" s="189"/>
      <c r="B134" s="200"/>
      <c r="C134" s="1141"/>
      <c r="D134" s="207"/>
      <c r="E134" s="207"/>
      <c r="F134" s="198"/>
      <c r="G134" s="199"/>
      <c r="H134" s="234">
        <f aca="true" t="shared" si="12" ref="H134:H139">X134+Z134</f>
        <v>5750000</v>
      </c>
      <c r="I134" s="1090" t="s">
        <v>460</v>
      </c>
      <c r="J134" s="1091"/>
      <c r="K134" s="1091"/>
      <c r="L134" s="1091"/>
      <c r="M134" s="1091"/>
      <c r="N134" s="1091"/>
      <c r="O134" s="1091"/>
      <c r="P134" s="1091"/>
      <c r="Q134" s="1091"/>
      <c r="R134" s="1091"/>
      <c r="S134" s="1091"/>
      <c r="T134" s="1091"/>
      <c r="U134" s="1091"/>
      <c r="V134" s="1091"/>
      <c r="W134" s="306"/>
      <c r="X134" s="337"/>
      <c r="Y134" s="655" t="s">
        <v>246</v>
      </c>
      <c r="Z134" s="350">
        <v>5750000</v>
      </c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</row>
    <row r="135" spans="1:42" s="9" customFormat="1" ht="15" customHeight="1">
      <c r="A135" s="189"/>
      <c r="B135" s="200"/>
      <c r="C135" s="200"/>
      <c r="D135" s="207"/>
      <c r="E135" s="207"/>
      <c r="F135" s="198"/>
      <c r="G135" s="199"/>
      <c r="H135" s="234">
        <f t="shared" si="12"/>
        <v>4000000</v>
      </c>
      <c r="I135" s="1042" t="s">
        <v>377</v>
      </c>
      <c r="J135" s="1043"/>
      <c r="K135" s="1043"/>
      <c r="L135" s="1043"/>
      <c r="M135" s="1043"/>
      <c r="N135" s="1043"/>
      <c r="O135" s="1043"/>
      <c r="P135" s="1043"/>
      <c r="Q135" s="1043"/>
      <c r="R135" s="1043"/>
      <c r="S135" s="1043"/>
      <c r="T135" s="1043"/>
      <c r="U135" s="1043"/>
      <c r="V135" s="1043"/>
      <c r="W135" s="874"/>
      <c r="X135" s="694"/>
      <c r="Y135" s="803" t="s">
        <v>246</v>
      </c>
      <c r="Z135" s="804">
        <v>4000000</v>
      </c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</row>
    <row r="136" spans="1:42" s="9" customFormat="1" ht="15" customHeight="1">
      <c r="A136" s="189"/>
      <c r="B136" s="200"/>
      <c r="C136" s="200"/>
      <c r="D136" s="207"/>
      <c r="E136" s="207"/>
      <c r="F136" s="198"/>
      <c r="G136" s="199"/>
      <c r="H136" s="234">
        <f t="shared" si="12"/>
        <v>5000000</v>
      </c>
      <c r="I136" s="1042" t="s">
        <v>370</v>
      </c>
      <c r="J136" s="1043"/>
      <c r="K136" s="1043"/>
      <c r="L136" s="1043"/>
      <c r="M136" s="1043"/>
      <c r="N136" s="1043"/>
      <c r="O136" s="1043"/>
      <c r="P136" s="1043"/>
      <c r="Q136" s="1043"/>
      <c r="R136" s="1043"/>
      <c r="S136" s="1043"/>
      <c r="T136" s="1043"/>
      <c r="U136" s="1043"/>
      <c r="V136" s="1130"/>
      <c r="W136" s="874"/>
      <c r="X136" s="694"/>
      <c r="Y136" s="803" t="s">
        <v>371</v>
      </c>
      <c r="Z136" s="804">
        <v>5000000</v>
      </c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</row>
    <row r="137" spans="1:42" s="9" customFormat="1" ht="15" customHeight="1">
      <c r="A137" s="189"/>
      <c r="B137" s="200"/>
      <c r="C137" s="200"/>
      <c r="D137" s="207"/>
      <c r="E137" s="207"/>
      <c r="F137" s="198"/>
      <c r="G137" s="199"/>
      <c r="H137" s="234">
        <f t="shared" si="12"/>
        <v>5000000</v>
      </c>
      <c r="I137" s="1047" t="s">
        <v>527</v>
      </c>
      <c r="J137" s="1048"/>
      <c r="K137" s="1048"/>
      <c r="L137" s="1048"/>
      <c r="M137" s="1048"/>
      <c r="N137" s="1048"/>
      <c r="O137" s="1048"/>
      <c r="P137" s="1048"/>
      <c r="Q137" s="1048"/>
      <c r="R137" s="1048"/>
      <c r="S137" s="1048"/>
      <c r="T137" s="1048"/>
      <c r="U137" s="1048"/>
      <c r="V137" s="1159"/>
      <c r="W137" s="329" t="s">
        <v>520</v>
      </c>
      <c r="X137" s="343">
        <v>0</v>
      </c>
      <c r="Y137" s="679" t="s">
        <v>246</v>
      </c>
      <c r="Z137" s="356">
        <v>5000000</v>
      </c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</row>
    <row r="138" spans="1:42" s="9" customFormat="1" ht="15" customHeight="1">
      <c r="A138" s="189"/>
      <c r="B138" s="200"/>
      <c r="C138" s="200"/>
      <c r="D138" s="207"/>
      <c r="E138" s="207"/>
      <c r="F138" s="198"/>
      <c r="G138" s="199"/>
      <c r="H138" s="234">
        <f>X138+Z138</f>
        <v>5780000</v>
      </c>
      <c r="I138" s="1171" t="s">
        <v>528</v>
      </c>
      <c r="J138" s="1062"/>
      <c r="K138" s="1062"/>
      <c r="L138" s="1062"/>
      <c r="M138" s="1062"/>
      <c r="N138" s="1062"/>
      <c r="O138" s="1062"/>
      <c r="P138" s="1062"/>
      <c r="Q138" s="1062"/>
      <c r="R138" s="1062"/>
      <c r="S138" s="1062"/>
      <c r="T138" s="1062"/>
      <c r="U138" s="1062"/>
      <c r="V138" s="1063"/>
      <c r="W138" s="329"/>
      <c r="X138" s="343"/>
      <c r="Y138" s="679" t="s">
        <v>459</v>
      </c>
      <c r="Z138" s="356">
        <v>5780000</v>
      </c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</row>
    <row r="139" spans="1:42" s="9" customFormat="1" ht="15" customHeight="1">
      <c r="A139" s="189"/>
      <c r="B139" s="200"/>
      <c r="C139" s="200"/>
      <c r="D139" s="207"/>
      <c r="E139" s="207"/>
      <c r="F139" s="198"/>
      <c r="G139" s="199"/>
      <c r="H139" s="234">
        <f t="shared" si="12"/>
        <v>52000000</v>
      </c>
      <c r="I139" s="1162" t="s">
        <v>529</v>
      </c>
      <c r="J139" s="1163"/>
      <c r="K139" s="1163"/>
      <c r="L139" s="1163"/>
      <c r="M139" s="1163"/>
      <c r="N139" s="1163"/>
      <c r="O139" s="1163"/>
      <c r="P139" s="1163"/>
      <c r="Q139" s="1163"/>
      <c r="R139" s="1163"/>
      <c r="S139" s="1163"/>
      <c r="T139" s="1163"/>
      <c r="U139" s="1163"/>
      <c r="V139" s="1163"/>
      <c r="W139" s="847"/>
      <c r="X139" s="848"/>
      <c r="Y139" s="849" t="s">
        <v>244</v>
      </c>
      <c r="Z139" s="850">
        <v>52000000</v>
      </c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</row>
    <row r="140" spans="1:42" s="9" customFormat="1" ht="13.5" customHeight="1">
      <c r="A140" s="189"/>
      <c r="B140" s="1036" t="s">
        <v>156</v>
      </c>
      <c r="C140" s="196"/>
      <c r="D140" s="236">
        <f>SUM(D141:D144)</f>
        <v>1800000</v>
      </c>
      <c r="E140" s="236">
        <f>SUM(E141:E144)</f>
        <v>2500000</v>
      </c>
      <c r="F140" s="237">
        <f aca="true" t="shared" si="13" ref="F140:F146">E140-D140</f>
        <v>700000</v>
      </c>
      <c r="G140" s="238">
        <f>E140/D140*100</f>
        <v>138.88888888888889</v>
      </c>
      <c r="H140" s="359">
        <f>H141+H142+H143+H144</f>
        <v>2500000</v>
      </c>
      <c r="I140" s="360" t="s">
        <v>143</v>
      </c>
      <c r="J140" s="573"/>
      <c r="K140" s="573"/>
      <c r="L140" s="573"/>
      <c r="M140" s="573"/>
      <c r="N140" s="573"/>
      <c r="O140" s="573"/>
      <c r="P140" s="573"/>
      <c r="Q140" s="573"/>
      <c r="R140" s="573"/>
      <c r="S140" s="1114">
        <f>X140+Z140</f>
        <v>2500000</v>
      </c>
      <c r="T140" s="1114"/>
      <c r="U140" s="1114"/>
      <c r="V140" s="1115"/>
      <c r="W140" s="361"/>
      <c r="X140" s="362"/>
      <c r="Y140" s="363" t="s">
        <v>131</v>
      </c>
      <c r="Z140" s="364">
        <f>SUM(Z141:Z144)</f>
        <v>2500000</v>
      </c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</row>
    <row r="141" spans="1:42" s="9" customFormat="1" ht="15" customHeight="1">
      <c r="A141" s="189"/>
      <c r="B141" s="1037"/>
      <c r="C141" s="358" t="s">
        <v>117</v>
      </c>
      <c r="D141" s="240">
        <v>500000</v>
      </c>
      <c r="E141" s="240">
        <f>H141</f>
        <v>500000</v>
      </c>
      <c r="F141" s="241">
        <f t="shared" si="13"/>
        <v>0</v>
      </c>
      <c r="G141" s="242"/>
      <c r="H141" s="243">
        <f>Z141</f>
        <v>500000</v>
      </c>
      <c r="I141" s="1201" t="s">
        <v>530</v>
      </c>
      <c r="J141" s="1202"/>
      <c r="K141" s="1202"/>
      <c r="L141" s="1202"/>
      <c r="M141" s="1202"/>
      <c r="N141" s="1202"/>
      <c r="O141" s="1202"/>
      <c r="P141" s="1202"/>
      <c r="Q141" s="1202"/>
      <c r="R141" s="1202"/>
      <c r="S141" s="1202"/>
      <c r="T141" s="1202"/>
      <c r="U141" s="1202"/>
      <c r="V141" s="1202"/>
      <c r="W141" s="308"/>
      <c r="X141" s="337"/>
      <c r="Y141" s="307"/>
      <c r="Z141" s="350">
        <v>500000</v>
      </c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</row>
    <row r="142" spans="1:42" s="9" customFormat="1" ht="15" customHeight="1">
      <c r="A142" s="189"/>
      <c r="B142" s="239"/>
      <c r="C142" s="244"/>
      <c r="D142" s="245">
        <v>800000</v>
      </c>
      <c r="E142" s="245">
        <f>H142</f>
        <v>1500000</v>
      </c>
      <c r="F142" s="246"/>
      <c r="G142" s="247"/>
      <c r="H142" s="248">
        <f>Z142</f>
        <v>1500000</v>
      </c>
      <c r="I142" s="1174" t="s">
        <v>531</v>
      </c>
      <c r="J142" s="1175"/>
      <c r="K142" s="1175"/>
      <c r="L142" s="1175"/>
      <c r="M142" s="1175"/>
      <c r="N142" s="1175"/>
      <c r="O142" s="1175"/>
      <c r="P142" s="1175"/>
      <c r="Q142" s="1175"/>
      <c r="R142" s="1175"/>
      <c r="S142" s="1175"/>
      <c r="T142" s="1175"/>
      <c r="U142" s="1175"/>
      <c r="V142" s="1175"/>
      <c r="W142" s="309"/>
      <c r="X142" s="337"/>
      <c r="Y142" s="307"/>
      <c r="Z142" s="350">
        <v>1500000</v>
      </c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</row>
    <row r="143" spans="1:42" s="9" customFormat="1" ht="14.25" customHeight="1">
      <c r="A143" s="189"/>
      <c r="B143" s="200"/>
      <c r="C143" s="957" t="s">
        <v>79</v>
      </c>
      <c r="D143" s="249">
        <v>0</v>
      </c>
      <c r="E143" s="249">
        <v>0</v>
      </c>
      <c r="F143" s="237">
        <f t="shared" si="13"/>
        <v>0</v>
      </c>
      <c r="G143" s="250">
        <v>0</v>
      </c>
      <c r="H143" s="208">
        <v>0</v>
      </c>
      <c r="I143" s="1073"/>
      <c r="J143" s="1074"/>
      <c r="K143" s="1074"/>
      <c r="L143" s="1074"/>
      <c r="M143" s="1074"/>
      <c r="N143" s="1074"/>
      <c r="O143" s="1074"/>
      <c r="P143" s="1074"/>
      <c r="Q143" s="1074"/>
      <c r="R143" s="1074"/>
      <c r="S143" s="1074"/>
      <c r="T143" s="1074"/>
      <c r="U143" s="1074"/>
      <c r="V143" s="1074"/>
      <c r="W143" s="300"/>
      <c r="X143" s="332"/>
      <c r="Y143" s="323"/>
      <c r="Z143" s="347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</row>
    <row r="144" spans="1:42" s="9" customFormat="1" ht="15" customHeight="1">
      <c r="A144" s="189"/>
      <c r="B144" s="190"/>
      <c r="C144" s="277" t="s">
        <v>118</v>
      </c>
      <c r="D144" s="249">
        <v>500000</v>
      </c>
      <c r="E144" s="249">
        <f>H144</f>
        <v>500000</v>
      </c>
      <c r="F144" s="237">
        <f t="shared" si="13"/>
        <v>0</v>
      </c>
      <c r="G144" s="599"/>
      <c r="H144" s="224">
        <f>Z144</f>
        <v>500000</v>
      </c>
      <c r="I144" s="1176" t="s">
        <v>292</v>
      </c>
      <c r="J144" s="1177"/>
      <c r="K144" s="1177"/>
      <c r="L144" s="1177"/>
      <c r="M144" s="1177"/>
      <c r="N144" s="1177"/>
      <c r="O144" s="1177"/>
      <c r="P144" s="1177"/>
      <c r="Q144" s="1177"/>
      <c r="R144" s="1177"/>
      <c r="S144" s="1177"/>
      <c r="T144" s="1177"/>
      <c r="U144" s="1177"/>
      <c r="V144" s="1177"/>
      <c r="W144" s="323"/>
      <c r="X144" s="332"/>
      <c r="Y144" s="323"/>
      <c r="Z144" s="347">
        <v>500000</v>
      </c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</row>
    <row r="145" spans="1:42" s="9" customFormat="1" ht="15" customHeight="1">
      <c r="A145" s="189"/>
      <c r="B145" s="239" t="s">
        <v>80</v>
      </c>
      <c r="C145" s="263"/>
      <c r="D145" s="264">
        <f>SUM(D146:D185)</f>
        <v>162064000</v>
      </c>
      <c r="E145" s="264">
        <f>SUM(E146:E185)</f>
        <v>169626540</v>
      </c>
      <c r="F145" s="192">
        <f>E145-D145</f>
        <v>7562540</v>
      </c>
      <c r="G145" s="193">
        <f>E145/D145*100</f>
        <v>104.66639105538553</v>
      </c>
      <c r="H145" s="552">
        <f>SUM(H146,H148,H155,H164,H176,H185)</f>
        <v>169626540</v>
      </c>
      <c r="I145" s="360" t="s">
        <v>143</v>
      </c>
      <c r="J145" s="573"/>
      <c r="K145" s="573"/>
      <c r="L145" s="573"/>
      <c r="M145" s="573"/>
      <c r="N145" s="573"/>
      <c r="O145" s="573"/>
      <c r="P145" s="573"/>
      <c r="Q145" s="1121">
        <f>X145+Z145</f>
        <v>169626540</v>
      </c>
      <c r="R145" s="1121"/>
      <c r="S145" s="1121"/>
      <c r="T145" s="1121"/>
      <c r="U145" s="1121"/>
      <c r="V145" s="1122"/>
      <c r="W145" s="553" t="s">
        <v>130</v>
      </c>
      <c r="X145" s="632">
        <f>X146+X148+X155+X164+X176+X185</f>
        <v>96822000</v>
      </c>
      <c r="Y145" s="555" t="s">
        <v>131</v>
      </c>
      <c r="Z145" s="556">
        <f>Z146+Z148+Z155+Z164+Z176+Z185</f>
        <v>72804540</v>
      </c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</row>
    <row r="146" spans="1:42" s="9" customFormat="1" ht="15" customHeight="1">
      <c r="A146" s="189"/>
      <c r="B146" s="190"/>
      <c r="C146" s="235" t="s">
        <v>81</v>
      </c>
      <c r="D146" s="201">
        <v>1000000</v>
      </c>
      <c r="E146" s="201">
        <f>H146</f>
        <v>1000000</v>
      </c>
      <c r="F146" s="202">
        <f t="shared" si="13"/>
        <v>0</v>
      </c>
      <c r="G146" s="203">
        <f>E146/D146*100</f>
        <v>100</v>
      </c>
      <c r="H146" s="254">
        <f>SUM(H147:H147)</f>
        <v>1000000</v>
      </c>
      <c r="I146" s="233" t="s">
        <v>143</v>
      </c>
      <c r="J146" s="539"/>
      <c r="K146" s="539"/>
      <c r="L146" s="539"/>
      <c r="M146" s="539"/>
      <c r="N146" s="539"/>
      <c r="O146" s="539"/>
      <c r="P146" s="539"/>
      <c r="Q146" s="539"/>
      <c r="R146" s="539"/>
      <c r="S146" s="1071">
        <f>X146+Z146</f>
        <v>1000000</v>
      </c>
      <c r="T146" s="1071"/>
      <c r="U146" s="1071"/>
      <c r="V146" s="1072"/>
      <c r="W146" s="310" t="s">
        <v>130</v>
      </c>
      <c r="X146" s="335">
        <f>SUM(X147:X147)</f>
        <v>0</v>
      </c>
      <c r="Y146" s="324" t="s">
        <v>131</v>
      </c>
      <c r="Z146" s="348">
        <f>SUM(Z147:Z147)</f>
        <v>1000000</v>
      </c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</row>
    <row r="147" spans="1:42" s="664" customFormat="1" ht="15" customHeight="1">
      <c r="A147" s="288"/>
      <c r="B147" s="244"/>
      <c r="C147" s="665"/>
      <c r="D147" s="659"/>
      <c r="E147" s="659"/>
      <c r="F147" s="660"/>
      <c r="G147" s="661"/>
      <c r="H147" s="837">
        <f>X147+Z147</f>
        <v>1000000</v>
      </c>
      <c r="I147" s="1110" t="s">
        <v>422</v>
      </c>
      <c r="J147" s="1111"/>
      <c r="K147" s="1111"/>
      <c r="L147" s="1111"/>
      <c r="M147" s="1111"/>
      <c r="N147" s="1111"/>
      <c r="O147" s="1111"/>
      <c r="P147" s="1111"/>
      <c r="Q147" s="1111"/>
      <c r="R147" s="1111"/>
      <c r="S147" s="1111"/>
      <c r="T147" s="1111"/>
      <c r="U147" s="1111"/>
      <c r="V147" s="1111"/>
      <c r="W147" s="844"/>
      <c r="X147" s="629"/>
      <c r="Y147" s="630"/>
      <c r="Z147" s="845">
        <v>1000000</v>
      </c>
      <c r="AA147" s="662"/>
      <c r="AB147" s="662"/>
      <c r="AC147" s="662"/>
      <c r="AD147" s="662"/>
      <c r="AE147" s="662"/>
      <c r="AF147" s="662"/>
      <c r="AG147" s="662"/>
      <c r="AH147" s="662"/>
      <c r="AI147" s="662"/>
      <c r="AJ147" s="662"/>
      <c r="AK147" s="662"/>
      <c r="AL147" s="662"/>
      <c r="AM147" s="662"/>
      <c r="AN147" s="662"/>
      <c r="AO147" s="662"/>
      <c r="AP147" s="662"/>
    </row>
    <row r="148" spans="1:42" s="9" customFormat="1" ht="16.5" customHeight="1">
      <c r="A148" s="189"/>
      <c r="B148" s="200"/>
      <c r="C148" s="1142" t="s">
        <v>155</v>
      </c>
      <c r="D148" s="201">
        <v>10946530</v>
      </c>
      <c r="E148" s="201">
        <f>H148</f>
        <v>10421000</v>
      </c>
      <c r="F148" s="202">
        <f>E148-D148</f>
        <v>-525530</v>
      </c>
      <c r="G148" s="203">
        <f>E148/D148*100</f>
        <v>95.19911789398101</v>
      </c>
      <c r="H148" s="255">
        <f>SUM(H149:H154)</f>
        <v>10421000</v>
      </c>
      <c r="I148" s="233" t="s">
        <v>143</v>
      </c>
      <c r="J148" s="539"/>
      <c r="K148" s="539"/>
      <c r="L148" s="539"/>
      <c r="M148" s="539"/>
      <c r="N148" s="539"/>
      <c r="O148" s="539"/>
      <c r="P148" s="539"/>
      <c r="Q148" s="539"/>
      <c r="R148" s="539"/>
      <c r="S148" s="1071">
        <f>X148+Z148</f>
        <v>10421000</v>
      </c>
      <c r="T148" s="1071"/>
      <c r="U148" s="1071"/>
      <c r="V148" s="1072"/>
      <c r="W148" s="312" t="s">
        <v>130</v>
      </c>
      <c r="X148" s="341">
        <f>SUM(X149:X154)</f>
        <v>2121000</v>
      </c>
      <c r="Y148" s="327" t="s">
        <v>131</v>
      </c>
      <c r="Z148" s="354">
        <f>SUM(Z149:Z153)</f>
        <v>8300000</v>
      </c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</row>
    <row r="149" spans="1:42" s="9" customFormat="1" ht="15" customHeight="1">
      <c r="A149" s="189"/>
      <c r="B149" s="200"/>
      <c r="C149" s="1141"/>
      <c r="D149" s="207"/>
      <c r="E149" s="207"/>
      <c r="F149" s="198"/>
      <c r="G149" s="199"/>
      <c r="H149" s="225">
        <f>X149+Z149</f>
        <v>1000000</v>
      </c>
      <c r="I149" s="1164" t="s">
        <v>108</v>
      </c>
      <c r="J149" s="1165"/>
      <c r="K149" s="1165"/>
      <c r="L149" s="1165"/>
      <c r="M149" s="1165"/>
      <c r="N149" s="1165"/>
      <c r="O149" s="1165"/>
      <c r="P149" s="1165"/>
      <c r="Q149" s="1165"/>
      <c r="R149" s="1165"/>
      <c r="S149" s="1165"/>
      <c r="T149" s="1165"/>
      <c r="U149" s="1165"/>
      <c r="V149" s="1165"/>
      <c r="W149" s="313"/>
      <c r="X149" s="900">
        <v>0</v>
      </c>
      <c r="Y149" s="326"/>
      <c r="Z149" s="353">
        <v>1000000</v>
      </c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</row>
    <row r="150" spans="1:42" s="9" customFormat="1" ht="15" customHeight="1">
      <c r="A150" s="189"/>
      <c r="B150" s="200"/>
      <c r="C150" s="200"/>
      <c r="D150" s="207"/>
      <c r="E150" s="207"/>
      <c r="F150" s="198"/>
      <c r="G150" s="199"/>
      <c r="H150" s="211">
        <f>X150+Z150</f>
        <v>1825000</v>
      </c>
      <c r="I150" s="986" t="s">
        <v>335</v>
      </c>
      <c r="J150" s="987"/>
      <c r="K150" s="987"/>
      <c r="L150" s="987"/>
      <c r="M150" s="987"/>
      <c r="N150" s="987"/>
      <c r="O150" s="987"/>
      <c r="P150" s="987"/>
      <c r="Q150" s="987"/>
      <c r="R150" s="987"/>
      <c r="S150" s="987"/>
      <c r="T150" s="987"/>
      <c r="U150" s="987"/>
      <c r="V150" s="987"/>
      <c r="W150" s="314"/>
      <c r="X150" s="694">
        <v>825000</v>
      </c>
      <c r="Y150" s="307"/>
      <c r="Z150" s="350">
        <v>1000000</v>
      </c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</row>
    <row r="151" spans="1:42" s="9" customFormat="1" ht="15" customHeight="1">
      <c r="A151" s="189"/>
      <c r="B151" s="200"/>
      <c r="C151" s="200"/>
      <c r="D151" s="207"/>
      <c r="E151" s="207"/>
      <c r="F151" s="198"/>
      <c r="G151" s="199"/>
      <c r="H151" s="211">
        <f>X151+Z151</f>
        <v>946000</v>
      </c>
      <c r="I151" s="986" t="s">
        <v>418</v>
      </c>
      <c r="J151" s="987"/>
      <c r="K151" s="987"/>
      <c r="L151" s="987"/>
      <c r="M151" s="987"/>
      <c r="N151" s="987"/>
      <c r="O151" s="987"/>
      <c r="P151" s="987"/>
      <c r="Q151" s="987"/>
      <c r="R151" s="987"/>
      <c r="S151" s="987"/>
      <c r="T151" s="987"/>
      <c r="U151" s="987"/>
      <c r="V151" s="987"/>
      <c r="W151" s="314"/>
      <c r="X151" s="694">
        <v>446000</v>
      </c>
      <c r="Y151" s="307"/>
      <c r="Z151" s="350">
        <v>500000</v>
      </c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</row>
    <row r="152" spans="1:42" s="9" customFormat="1" ht="15" customHeight="1">
      <c r="A152" s="189"/>
      <c r="B152" s="200"/>
      <c r="C152" s="200"/>
      <c r="D152" s="207"/>
      <c r="E152" s="207"/>
      <c r="F152" s="198"/>
      <c r="G152" s="199"/>
      <c r="H152" s="211">
        <f>X152+Z152</f>
        <v>850000</v>
      </c>
      <c r="I152" s="1137" t="s">
        <v>293</v>
      </c>
      <c r="J152" s="1138"/>
      <c r="K152" s="1138"/>
      <c r="L152" s="1138"/>
      <c r="M152" s="1138"/>
      <c r="N152" s="1138"/>
      <c r="O152" s="1138"/>
      <c r="P152" s="1138"/>
      <c r="Q152" s="1138"/>
      <c r="R152" s="1138"/>
      <c r="S152" s="1138"/>
      <c r="T152" s="1138"/>
      <c r="U152" s="1138"/>
      <c r="V152" s="1138"/>
      <c r="W152" s="315"/>
      <c r="X152" s="694">
        <v>50000</v>
      </c>
      <c r="Y152" s="307"/>
      <c r="Z152" s="350">
        <v>800000</v>
      </c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</row>
    <row r="153" spans="1:42" s="9" customFormat="1" ht="15" customHeight="1">
      <c r="A153" s="189"/>
      <c r="B153" s="200"/>
      <c r="C153" s="200"/>
      <c r="D153" s="207"/>
      <c r="E153" s="207"/>
      <c r="F153" s="198"/>
      <c r="G153" s="199"/>
      <c r="H153" s="259">
        <f>X153+Z153</f>
        <v>5800000</v>
      </c>
      <c r="I153" s="1156" t="s">
        <v>414</v>
      </c>
      <c r="J153" s="1156"/>
      <c r="K153" s="1156"/>
      <c r="L153" s="1156"/>
      <c r="M153" s="1156"/>
      <c r="N153" s="1156"/>
      <c r="O153" s="1156"/>
      <c r="P153" s="1156"/>
      <c r="Q153" s="1156"/>
      <c r="R153" s="1156"/>
      <c r="S153" s="1156"/>
      <c r="T153" s="1156"/>
      <c r="U153" s="1156"/>
      <c r="V153" s="1156"/>
      <c r="W153" s="631"/>
      <c r="X153" s="677">
        <v>800000</v>
      </c>
      <c r="Y153" s="329"/>
      <c r="Z153" s="813">
        <v>5000000</v>
      </c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</row>
    <row r="154" spans="1:42" s="9" customFormat="1" ht="15" customHeight="1">
      <c r="A154" s="189"/>
      <c r="B154" s="200"/>
      <c r="C154" s="200"/>
      <c r="D154" s="207"/>
      <c r="E154" s="207"/>
      <c r="F154" s="198"/>
      <c r="G154" s="199"/>
      <c r="H154" s="964">
        <f>X154</f>
        <v>0</v>
      </c>
      <c r="I154" s="1237" t="s">
        <v>449</v>
      </c>
      <c r="J154" s="1238"/>
      <c r="K154" s="1238"/>
      <c r="L154" s="1238"/>
      <c r="M154" s="1238"/>
      <c r="N154" s="1238"/>
      <c r="O154" s="1238"/>
      <c r="P154" s="1238"/>
      <c r="Q154" s="1238"/>
      <c r="R154" s="1238"/>
      <c r="S154" s="1238"/>
      <c r="T154" s="1238"/>
      <c r="U154" s="1238"/>
      <c r="V154" s="1239"/>
      <c r="W154" s="935"/>
      <c r="X154" s="936">
        <v>0</v>
      </c>
      <c r="Y154" s="630"/>
      <c r="Z154" s="845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</row>
    <row r="155" spans="1:42" s="9" customFormat="1" ht="15" customHeight="1">
      <c r="A155" s="189"/>
      <c r="B155" s="200"/>
      <c r="C155" s="195" t="s">
        <v>82</v>
      </c>
      <c r="D155" s="201">
        <v>87591850</v>
      </c>
      <c r="E155" s="201">
        <f>H155</f>
        <v>93442000</v>
      </c>
      <c r="F155" s="202">
        <f>E155-D155</f>
        <v>5850150</v>
      </c>
      <c r="G155" s="203">
        <f>E155/D155*100</f>
        <v>106.67887480399148</v>
      </c>
      <c r="H155" s="257">
        <f>SUM(H156:H163)</f>
        <v>93442000</v>
      </c>
      <c r="I155" s="233" t="s">
        <v>143</v>
      </c>
      <c r="J155" s="539"/>
      <c r="K155" s="539"/>
      <c r="L155" s="539"/>
      <c r="M155" s="539"/>
      <c r="N155" s="539"/>
      <c r="O155" s="539"/>
      <c r="P155" s="539"/>
      <c r="Q155" s="539"/>
      <c r="R155" s="539"/>
      <c r="S155" s="1135">
        <f>X155+Z155</f>
        <v>93442000</v>
      </c>
      <c r="T155" s="1135"/>
      <c r="U155" s="1135"/>
      <c r="V155" s="1136"/>
      <c r="W155" s="310" t="s">
        <v>130</v>
      </c>
      <c r="X155" s="341">
        <f>SUM(X156:X163)</f>
        <v>66082000</v>
      </c>
      <c r="Y155" s="327" t="s">
        <v>131</v>
      </c>
      <c r="Z155" s="354">
        <f>SUM(Z156:Z163)</f>
        <v>27360000</v>
      </c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</row>
    <row r="156" spans="1:42" s="9" customFormat="1" ht="15" customHeight="1">
      <c r="A156" s="189"/>
      <c r="B156" s="200"/>
      <c r="C156" s="200"/>
      <c r="D156" s="207"/>
      <c r="E156" s="207"/>
      <c r="F156" s="198"/>
      <c r="G156" s="199"/>
      <c r="H156" s="211">
        <f>X156+Z156</f>
        <v>2400000</v>
      </c>
      <c r="I156" s="1164" t="s">
        <v>417</v>
      </c>
      <c r="J156" s="1165"/>
      <c r="K156" s="1165"/>
      <c r="L156" s="1165"/>
      <c r="M156" s="1165"/>
      <c r="N156" s="1165"/>
      <c r="O156" s="1165"/>
      <c r="P156" s="1165"/>
      <c r="Q156" s="1165"/>
      <c r="R156" s="1165"/>
      <c r="S156" s="1165"/>
      <c r="T156" s="1165"/>
      <c r="U156" s="1165"/>
      <c r="V156" s="1165"/>
      <c r="W156" s="314"/>
      <c r="X156" s="340">
        <v>2400000</v>
      </c>
      <c r="Y156" s="326"/>
      <c r="Z156" s="353">
        <v>0</v>
      </c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</row>
    <row r="157" spans="1:42" s="9" customFormat="1" ht="15" customHeight="1">
      <c r="A157" s="189"/>
      <c r="B157" s="200"/>
      <c r="C157" s="200"/>
      <c r="D157" s="207"/>
      <c r="E157" s="207"/>
      <c r="F157" s="198"/>
      <c r="G157" s="199"/>
      <c r="H157" s="211">
        <f aca="true" t="shared" si="14" ref="H157:H163">X157+Z157</f>
        <v>396000</v>
      </c>
      <c r="I157" s="986" t="s">
        <v>234</v>
      </c>
      <c r="J157" s="987"/>
      <c r="K157" s="987"/>
      <c r="L157" s="987"/>
      <c r="M157" s="987"/>
      <c r="N157" s="987"/>
      <c r="O157" s="987"/>
      <c r="P157" s="987"/>
      <c r="Q157" s="987"/>
      <c r="R157" s="987"/>
      <c r="S157" s="987"/>
      <c r="T157" s="987"/>
      <c r="U157" s="987"/>
      <c r="V157" s="987"/>
      <c r="W157" s="314"/>
      <c r="X157" s="337">
        <v>396000</v>
      </c>
      <c r="Y157" s="307"/>
      <c r="Z157" s="350">
        <v>0</v>
      </c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</row>
    <row r="158" spans="1:42" s="9" customFormat="1" ht="15" customHeight="1">
      <c r="A158" s="189"/>
      <c r="B158" s="200"/>
      <c r="C158" s="200"/>
      <c r="D158" s="207"/>
      <c r="E158" s="207"/>
      <c r="F158" s="198"/>
      <c r="G158" s="199"/>
      <c r="H158" s="259">
        <f>X158+Z158</f>
        <v>46200</v>
      </c>
      <c r="I158" s="982" t="s">
        <v>222</v>
      </c>
      <c r="J158" s="983"/>
      <c r="K158" s="983"/>
      <c r="L158" s="983"/>
      <c r="M158" s="983"/>
      <c r="N158" s="983"/>
      <c r="O158" s="983"/>
      <c r="P158" s="983"/>
      <c r="Q158" s="983"/>
      <c r="R158" s="983"/>
      <c r="S158" s="983"/>
      <c r="T158" s="983"/>
      <c r="U158" s="983"/>
      <c r="V158" s="1000"/>
      <c r="W158" s="318"/>
      <c r="X158" s="343">
        <v>46200</v>
      </c>
      <c r="Y158" s="329"/>
      <c r="Z158" s="356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</row>
    <row r="159" spans="1:42" s="9" customFormat="1" ht="15" customHeight="1">
      <c r="A159" s="189"/>
      <c r="B159" s="200"/>
      <c r="C159" s="200"/>
      <c r="D159" s="207"/>
      <c r="E159" s="207"/>
      <c r="F159" s="198"/>
      <c r="G159" s="199"/>
      <c r="H159" s="846">
        <f t="shared" si="14"/>
        <v>5400000</v>
      </c>
      <c r="I159" s="1128" t="s">
        <v>416</v>
      </c>
      <c r="J159" s="1129"/>
      <c r="K159" s="1129"/>
      <c r="L159" s="1129"/>
      <c r="M159" s="1129"/>
      <c r="N159" s="1129"/>
      <c r="O159" s="1129"/>
      <c r="P159" s="1129"/>
      <c r="Q159" s="1129"/>
      <c r="R159" s="1129"/>
      <c r="S159" s="1129"/>
      <c r="T159" s="1129"/>
      <c r="U159" s="1129"/>
      <c r="V159" s="1129"/>
      <c r="W159" s="851"/>
      <c r="X159" s="848">
        <v>5400000</v>
      </c>
      <c r="Y159" s="307"/>
      <c r="Z159" s="350">
        <v>0</v>
      </c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</row>
    <row r="160" spans="1:42" s="9" customFormat="1" ht="15" customHeight="1">
      <c r="A160" s="189"/>
      <c r="B160" s="200"/>
      <c r="C160" s="200"/>
      <c r="D160" s="207"/>
      <c r="E160" s="207"/>
      <c r="F160" s="198"/>
      <c r="G160" s="199"/>
      <c r="H160" s="211">
        <f>X160+Z160</f>
        <v>76500000</v>
      </c>
      <c r="I160" s="986" t="s">
        <v>515</v>
      </c>
      <c r="J160" s="987"/>
      <c r="K160" s="987"/>
      <c r="L160" s="987"/>
      <c r="M160" s="987"/>
      <c r="N160" s="987"/>
      <c r="O160" s="987"/>
      <c r="P160" s="987"/>
      <c r="Q160" s="987"/>
      <c r="R160" s="987"/>
      <c r="S160" s="987"/>
      <c r="T160" s="987"/>
      <c r="U160" s="987"/>
      <c r="V160" s="987"/>
      <c r="W160" s="314"/>
      <c r="X160" s="337">
        <v>50339800</v>
      </c>
      <c r="Y160" s="307"/>
      <c r="Z160" s="350">
        <v>26160200</v>
      </c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</row>
    <row r="161" spans="1:42" s="9" customFormat="1" ht="15" customHeight="1">
      <c r="A161" s="189"/>
      <c r="B161" s="200"/>
      <c r="C161" s="200"/>
      <c r="D161" s="207"/>
      <c r="E161" s="207"/>
      <c r="F161" s="198"/>
      <c r="G161" s="199"/>
      <c r="H161" s="211">
        <f t="shared" si="14"/>
        <v>199800</v>
      </c>
      <c r="I161" s="986" t="s">
        <v>252</v>
      </c>
      <c r="J161" s="987"/>
      <c r="K161" s="987"/>
      <c r="L161" s="987"/>
      <c r="M161" s="987"/>
      <c r="N161" s="987"/>
      <c r="O161" s="987"/>
      <c r="P161" s="987"/>
      <c r="Q161" s="987"/>
      <c r="R161" s="987"/>
      <c r="S161" s="987"/>
      <c r="T161" s="987"/>
      <c r="U161" s="987"/>
      <c r="V161" s="987"/>
      <c r="W161" s="314"/>
      <c r="X161" s="337">
        <v>0</v>
      </c>
      <c r="Y161" s="307"/>
      <c r="Z161" s="350">
        <v>199800</v>
      </c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</row>
    <row r="162" spans="1:42" s="9" customFormat="1" ht="15" customHeight="1">
      <c r="A162" s="189"/>
      <c r="B162" s="200"/>
      <c r="C162" s="200"/>
      <c r="D162" s="207"/>
      <c r="E162" s="207"/>
      <c r="F162" s="198"/>
      <c r="G162" s="199"/>
      <c r="H162" s="211">
        <f t="shared" si="14"/>
        <v>1000000</v>
      </c>
      <c r="I162" s="986" t="s">
        <v>363</v>
      </c>
      <c r="J162" s="987"/>
      <c r="K162" s="987"/>
      <c r="L162" s="987"/>
      <c r="M162" s="987"/>
      <c r="N162" s="987"/>
      <c r="O162" s="987"/>
      <c r="P162" s="987"/>
      <c r="Q162" s="987"/>
      <c r="R162" s="987"/>
      <c r="S162" s="987"/>
      <c r="T162" s="987"/>
      <c r="U162" s="987"/>
      <c r="V162" s="987"/>
      <c r="W162" s="314"/>
      <c r="X162" s="337"/>
      <c r="Y162" s="307"/>
      <c r="Z162" s="350">
        <v>1000000</v>
      </c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</row>
    <row r="163" spans="1:42" s="9" customFormat="1" ht="15" customHeight="1">
      <c r="A163" s="189"/>
      <c r="B163" s="200"/>
      <c r="C163" s="200"/>
      <c r="D163" s="207"/>
      <c r="E163" s="207"/>
      <c r="F163" s="198"/>
      <c r="G163" s="199"/>
      <c r="H163" s="211">
        <f t="shared" si="14"/>
        <v>7500000</v>
      </c>
      <c r="I163" s="1154" t="s">
        <v>247</v>
      </c>
      <c r="J163" s="1155"/>
      <c r="K163" s="1155"/>
      <c r="L163" s="1155"/>
      <c r="M163" s="1155"/>
      <c r="N163" s="1155"/>
      <c r="O163" s="1155"/>
      <c r="P163" s="1155"/>
      <c r="Q163" s="1155"/>
      <c r="R163" s="1155"/>
      <c r="S163" s="1155"/>
      <c r="T163" s="1155"/>
      <c r="U163" s="1155"/>
      <c r="V163" s="1155"/>
      <c r="W163" s="315"/>
      <c r="X163" s="338">
        <v>7500000</v>
      </c>
      <c r="Y163" s="188"/>
      <c r="Z163" s="346">
        <v>0</v>
      </c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</row>
    <row r="164" spans="1:42" s="9" customFormat="1" ht="15" customHeight="1">
      <c r="A164" s="189"/>
      <c r="B164" s="200"/>
      <c r="C164" s="1143" t="s">
        <v>154</v>
      </c>
      <c r="D164" s="201">
        <v>19448620</v>
      </c>
      <c r="E164" s="201">
        <f>H164</f>
        <v>20099540</v>
      </c>
      <c r="F164" s="202">
        <f>E164-D164</f>
        <v>650920</v>
      </c>
      <c r="G164" s="203">
        <f>E164/D164*100</f>
        <v>103.3468698550334</v>
      </c>
      <c r="H164" s="204">
        <f>SUM(H165:H175)</f>
        <v>20099540</v>
      </c>
      <c r="I164" s="233" t="s">
        <v>143</v>
      </c>
      <c r="J164" s="539"/>
      <c r="K164" s="539"/>
      <c r="L164" s="539"/>
      <c r="M164" s="539"/>
      <c r="N164" s="539"/>
      <c r="O164" s="539"/>
      <c r="P164" s="539"/>
      <c r="Q164" s="539"/>
      <c r="R164" s="539"/>
      <c r="S164" s="1071">
        <f>X164+Z164</f>
        <v>20099540</v>
      </c>
      <c r="T164" s="1071"/>
      <c r="U164" s="1071"/>
      <c r="V164" s="1072"/>
      <c r="W164" s="312" t="s">
        <v>130</v>
      </c>
      <c r="X164" s="341">
        <f>SUM(X165:X174)</f>
        <v>11340000</v>
      </c>
      <c r="Y164" s="327" t="s">
        <v>131</v>
      </c>
      <c r="Z164" s="354">
        <f>SUM(Z165:Z175)</f>
        <v>8759540</v>
      </c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</row>
    <row r="165" spans="1:42" s="9" customFormat="1" ht="15" customHeight="1">
      <c r="A165" s="189"/>
      <c r="B165" s="200"/>
      <c r="C165" s="1144"/>
      <c r="D165" s="207"/>
      <c r="E165" s="207"/>
      <c r="F165" s="198"/>
      <c r="G165" s="199"/>
      <c r="H165" s="211">
        <f>X165+Z165</f>
        <v>3720000</v>
      </c>
      <c r="I165" s="1203" t="s">
        <v>423</v>
      </c>
      <c r="J165" s="1204"/>
      <c r="K165" s="1204"/>
      <c r="L165" s="1204"/>
      <c r="M165" s="1204"/>
      <c r="N165" s="1204"/>
      <c r="O165" s="1204"/>
      <c r="P165" s="1204"/>
      <c r="Q165" s="1204"/>
      <c r="R165" s="1204"/>
      <c r="S165" s="1204"/>
      <c r="T165" s="1204"/>
      <c r="U165" s="1204"/>
      <c r="V165" s="1204"/>
      <c r="W165" s="315"/>
      <c r="X165" s="952">
        <v>3720000</v>
      </c>
      <c r="Y165" s="953"/>
      <c r="Z165" s="954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</row>
    <row r="166" spans="1:42" s="9" customFormat="1" ht="15" customHeight="1">
      <c r="A166" s="189"/>
      <c r="B166" s="200"/>
      <c r="C166" s="200"/>
      <c r="D166" s="207"/>
      <c r="E166" s="207"/>
      <c r="F166" s="198"/>
      <c r="G166" s="199"/>
      <c r="H166" s="234">
        <f aca="true" t="shared" si="15" ref="H166:H175">X166+Z166</f>
        <v>240000</v>
      </c>
      <c r="I166" s="1137" t="s">
        <v>431</v>
      </c>
      <c r="J166" s="1138"/>
      <c r="K166" s="1138"/>
      <c r="L166" s="1138"/>
      <c r="M166" s="1138"/>
      <c r="N166" s="1138"/>
      <c r="O166" s="1138"/>
      <c r="P166" s="1138"/>
      <c r="Q166" s="1138"/>
      <c r="R166" s="1138"/>
      <c r="S166" s="1138"/>
      <c r="T166" s="1138"/>
      <c r="U166" s="1138"/>
      <c r="V166" s="1138"/>
      <c r="W166" s="315"/>
      <c r="X166" s="694"/>
      <c r="Y166" s="874"/>
      <c r="Z166" s="804">
        <v>240000</v>
      </c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</row>
    <row r="167" spans="1:42" s="9" customFormat="1" ht="15" customHeight="1">
      <c r="A167" s="189"/>
      <c r="B167" s="200"/>
      <c r="C167" s="200"/>
      <c r="D167" s="207"/>
      <c r="E167" s="207"/>
      <c r="F167" s="198"/>
      <c r="G167" s="199"/>
      <c r="H167" s="234">
        <f t="shared" si="15"/>
        <v>510000</v>
      </c>
      <c r="I167" s="1137" t="s">
        <v>468</v>
      </c>
      <c r="J167" s="1138"/>
      <c r="K167" s="1138"/>
      <c r="L167" s="1138"/>
      <c r="M167" s="1138"/>
      <c r="N167" s="1138"/>
      <c r="O167" s="1138"/>
      <c r="P167" s="1138"/>
      <c r="Q167" s="1138"/>
      <c r="R167" s="1138"/>
      <c r="S167" s="1138"/>
      <c r="T167" s="1138"/>
      <c r="U167" s="1138"/>
      <c r="V167" s="1138"/>
      <c r="W167" s="315"/>
      <c r="X167" s="694"/>
      <c r="Y167" s="874"/>
      <c r="Z167" s="804">
        <v>510000</v>
      </c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</row>
    <row r="168" spans="1:42" s="9" customFormat="1" ht="15" customHeight="1">
      <c r="A168" s="189"/>
      <c r="B168" s="200"/>
      <c r="C168" s="200"/>
      <c r="D168" s="207"/>
      <c r="E168" s="207"/>
      <c r="F168" s="198"/>
      <c r="G168" s="199"/>
      <c r="H168" s="234">
        <f t="shared" si="15"/>
        <v>11009700</v>
      </c>
      <c r="I168" s="1139" t="s">
        <v>430</v>
      </c>
      <c r="J168" s="1140"/>
      <c r="K168" s="1140"/>
      <c r="L168" s="1140"/>
      <c r="M168" s="1140"/>
      <c r="N168" s="1140"/>
      <c r="O168" s="1140"/>
      <c r="P168" s="1140"/>
      <c r="Q168" s="1140"/>
      <c r="R168" s="1140"/>
      <c r="S168" s="1140"/>
      <c r="T168" s="1140"/>
      <c r="U168" s="1140"/>
      <c r="V168" s="1140"/>
      <c r="W168" s="315"/>
      <c r="X168" s="694">
        <v>6400000</v>
      </c>
      <c r="Y168" s="874"/>
      <c r="Z168" s="804">
        <v>4609700</v>
      </c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</row>
    <row r="169" spans="1:42" s="9" customFormat="1" ht="15" customHeight="1">
      <c r="A169" s="189"/>
      <c r="B169" s="200"/>
      <c r="C169" s="200"/>
      <c r="D169" s="207"/>
      <c r="E169" s="207"/>
      <c r="F169" s="198"/>
      <c r="G169" s="199"/>
      <c r="H169" s="211">
        <f t="shared" si="15"/>
        <v>370000</v>
      </c>
      <c r="I169" s="1139" t="s">
        <v>436</v>
      </c>
      <c r="J169" s="1140"/>
      <c r="K169" s="1140"/>
      <c r="L169" s="1140"/>
      <c r="M169" s="1140"/>
      <c r="N169" s="1140"/>
      <c r="O169" s="1140"/>
      <c r="P169" s="1140"/>
      <c r="Q169" s="1140"/>
      <c r="R169" s="1140"/>
      <c r="S169" s="1140"/>
      <c r="T169" s="1140"/>
      <c r="U169" s="1140"/>
      <c r="V169" s="1140"/>
      <c r="W169" s="315"/>
      <c r="X169" s="694">
        <v>320000</v>
      </c>
      <c r="Y169" s="874"/>
      <c r="Z169" s="804">
        <v>50000</v>
      </c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</row>
    <row r="170" spans="1:42" s="9" customFormat="1" ht="15" customHeight="1">
      <c r="A170" s="189"/>
      <c r="B170" s="200"/>
      <c r="C170" s="200"/>
      <c r="D170" s="207"/>
      <c r="E170" s="207"/>
      <c r="F170" s="198"/>
      <c r="G170" s="199"/>
      <c r="H170" s="211">
        <f t="shared" si="15"/>
        <v>900000</v>
      </c>
      <c r="I170" s="1137" t="s">
        <v>145</v>
      </c>
      <c r="J170" s="1138"/>
      <c r="K170" s="1138"/>
      <c r="L170" s="1138"/>
      <c r="M170" s="1138"/>
      <c r="N170" s="1138"/>
      <c r="O170" s="1138"/>
      <c r="P170" s="1138"/>
      <c r="Q170" s="1138"/>
      <c r="R170" s="1138"/>
      <c r="S170" s="1138"/>
      <c r="T170" s="1138"/>
      <c r="U170" s="1138"/>
      <c r="V170" s="1138"/>
      <c r="W170" s="315"/>
      <c r="X170" s="694">
        <v>900000</v>
      </c>
      <c r="Y170" s="874"/>
      <c r="Z170" s="804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</row>
    <row r="171" spans="1:42" s="9" customFormat="1" ht="15" customHeight="1">
      <c r="A171" s="189"/>
      <c r="B171" s="200"/>
      <c r="C171" s="200"/>
      <c r="D171" s="207"/>
      <c r="E171" s="207"/>
      <c r="F171" s="198"/>
      <c r="G171" s="199"/>
      <c r="H171" s="211">
        <f t="shared" si="15"/>
        <v>500000</v>
      </c>
      <c r="I171" s="1137" t="s">
        <v>146</v>
      </c>
      <c r="J171" s="1138"/>
      <c r="K171" s="1138"/>
      <c r="L171" s="1138"/>
      <c r="M171" s="1138"/>
      <c r="N171" s="1138"/>
      <c r="O171" s="1138"/>
      <c r="P171" s="1138"/>
      <c r="Q171" s="1138"/>
      <c r="R171" s="1138"/>
      <c r="S171" s="1138"/>
      <c r="T171" s="1138"/>
      <c r="U171" s="1138"/>
      <c r="V171" s="1138"/>
      <c r="W171" s="314"/>
      <c r="X171" s="337"/>
      <c r="Y171" s="307"/>
      <c r="Z171" s="350">
        <v>500000</v>
      </c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</row>
    <row r="172" spans="1:42" s="9" customFormat="1" ht="15" customHeight="1">
      <c r="A172" s="189"/>
      <c r="B172" s="200"/>
      <c r="C172" s="200"/>
      <c r="D172" s="207"/>
      <c r="E172" s="207"/>
      <c r="F172" s="198"/>
      <c r="G172" s="199"/>
      <c r="H172" s="211">
        <f t="shared" si="15"/>
        <v>50000</v>
      </c>
      <c r="I172" s="1157" t="s">
        <v>290</v>
      </c>
      <c r="J172" s="1158"/>
      <c r="K172" s="1158"/>
      <c r="L172" s="1158"/>
      <c r="M172" s="1158"/>
      <c r="N172" s="1158"/>
      <c r="O172" s="1158"/>
      <c r="P172" s="1158"/>
      <c r="Q172" s="1158"/>
      <c r="R172" s="1158"/>
      <c r="S172" s="1158"/>
      <c r="T172" s="1158"/>
      <c r="U172" s="1158"/>
      <c r="V172" s="1158"/>
      <c r="W172" s="314"/>
      <c r="X172" s="337"/>
      <c r="Y172" s="307"/>
      <c r="Z172" s="350">
        <v>50000</v>
      </c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</row>
    <row r="173" spans="1:42" s="9" customFormat="1" ht="15" customHeight="1">
      <c r="A173" s="189"/>
      <c r="B173" s="200"/>
      <c r="C173" s="200"/>
      <c r="D173" s="207"/>
      <c r="E173" s="207"/>
      <c r="F173" s="198"/>
      <c r="G173" s="199"/>
      <c r="H173" s="211">
        <f t="shared" si="15"/>
        <v>1499840</v>
      </c>
      <c r="I173" s="1157" t="s">
        <v>384</v>
      </c>
      <c r="J173" s="1158"/>
      <c r="K173" s="1158"/>
      <c r="L173" s="1158"/>
      <c r="M173" s="1158"/>
      <c r="N173" s="1158"/>
      <c r="O173" s="1158"/>
      <c r="P173" s="1158"/>
      <c r="Q173" s="1158"/>
      <c r="R173" s="1158"/>
      <c r="S173" s="1158"/>
      <c r="T173" s="1158"/>
      <c r="U173" s="1158"/>
      <c r="V173" s="1158"/>
      <c r="W173" s="314"/>
      <c r="X173" s="337"/>
      <c r="Y173" s="329"/>
      <c r="Z173" s="350">
        <v>1499840</v>
      </c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</row>
    <row r="174" spans="1:42" s="9" customFormat="1" ht="15" customHeight="1">
      <c r="A174" s="189"/>
      <c r="B174" s="200"/>
      <c r="C174" s="200"/>
      <c r="D174" s="207"/>
      <c r="E174" s="207"/>
      <c r="F174" s="198"/>
      <c r="G174" s="199"/>
      <c r="H174" s="259">
        <f t="shared" si="15"/>
        <v>1300000</v>
      </c>
      <c r="I174" s="1191" t="s">
        <v>415</v>
      </c>
      <c r="J174" s="1192"/>
      <c r="K174" s="1192"/>
      <c r="L174" s="1192"/>
      <c r="M174" s="1192"/>
      <c r="N174" s="1192"/>
      <c r="O174" s="1192"/>
      <c r="P174" s="1192"/>
      <c r="Q174" s="1192"/>
      <c r="R174" s="1192"/>
      <c r="S174" s="1192"/>
      <c r="T174" s="1192"/>
      <c r="U174" s="1192"/>
      <c r="V174" s="1193"/>
      <c r="W174" s="318"/>
      <c r="X174" s="343"/>
      <c r="Y174" s="329"/>
      <c r="Z174" s="356">
        <v>1300000</v>
      </c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</row>
    <row r="175" spans="1:42" s="9" customFormat="1" ht="15" customHeight="1">
      <c r="A175" s="189"/>
      <c r="B175" s="200"/>
      <c r="C175" s="200"/>
      <c r="D175" s="207"/>
      <c r="E175" s="207"/>
      <c r="F175" s="198"/>
      <c r="G175" s="199"/>
      <c r="H175" s="883">
        <f t="shared" si="15"/>
        <v>0</v>
      </c>
      <c r="I175" s="1133" t="s">
        <v>432</v>
      </c>
      <c r="J175" s="1134"/>
      <c r="K175" s="1134"/>
      <c r="L175" s="1134"/>
      <c r="M175" s="1134"/>
      <c r="N175" s="1134"/>
      <c r="O175" s="1134"/>
      <c r="P175" s="1134"/>
      <c r="Q175" s="1134"/>
      <c r="R175" s="1134"/>
      <c r="S175" s="1134"/>
      <c r="T175" s="907"/>
      <c r="U175" s="907"/>
      <c r="V175" s="908"/>
      <c r="W175" s="909"/>
      <c r="X175" s="875"/>
      <c r="Y175" s="910"/>
      <c r="Z175" s="911">
        <v>0</v>
      </c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</row>
    <row r="176" spans="1:42" s="9" customFormat="1" ht="15" customHeight="1">
      <c r="A176" s="189"/>
      <c r="B176" s="200"/>
      <c r="C176" s="195" t="s">
        <v>83</v>
      </c>
      <c r="D176" s="201">
        <v>20500000</v>
      </c>
      <c r="E176" s="201">
        <f>H176</f>
        <v>20500000</v>
      </c>
      <c r="F176" s="202">
        <f>E176-D176</f>
        <v>0</v>
      </c>
      <c r="G176" s="203">
        <f>E176/D176*100</f>
        <v>100</v>
      </c>
      <c r="H176" s="204">
        <f>SUM(H177:H184)</f>
        <v>20500000</v>
      </c>
      <c r="I176" s="256" t="s">
        <v>143</v>
      </c>
      <c r="J176" s="331"/>
      <c r="K176" s="331"/>
      <c r="L176" s="331"/>
      <c r="M176" s="331"/>
      <c r="N176" s="331"/>
      <c r="O176" s="331"/>
      <c r="P176" s="331"/>
      <c r="Q176" s="331"/>
      <c r="R176" s="331"/>
      <c r="S176" s="1071">
        <f>X176+Z176</f>
        <v>20500000</v>
      </c>
      <c r="T176" s="1071"/>
      <c r="U176" s="1071"/>
      <c r="V176" s="1072"/>
      <c r="W176" s="312" t="s">
        <v>130</v>
      </c>
      <c r="X176" s="335">
        <f>SUM(X177:X184)</f>
        <v>0</v>
      </c>
      <c r="Y176" s="324" t="s">
        <v>144</v>
      </c>
      <c r="Z176" s="348">
        <f>SUM(Z177:Z184)</f>
        <v>20500000</v>
      </c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</row>
    <row r="177" spans="1:42" s="9" customFormat="1" ht="15" customHeight="1">
      <c r="A177" s="189"/>
      <c r="B177" s="200"/>
      <c r="C177" s="200"/>
      <c r="D177" s="207"/>
      <c r="E177" s="207"/>
      <c r="F177" s="198"/>
      <c r="G177" s="199"/>
      <c r="H177" s="211">
        <f>X177+Z177</f>
        <v>420000</v>
      </c>
      <c r="I177" s="986" t="s">
        <v>334</v>
      </c>
      <c r="J177" s="987"/>
      <c r="K177" s="987"/>
      <c r="L177" s="987"/>
      <c r="M177" s="987"/>
      <c r="N177" s="987"/>
      <c r="O177" s="987"/>
      <c r="P177" s="987"/>
      <c r="Q177" s="987"/>
      <c r="R177" s="987"/>
      <c r="S177" s="987"/>
      <c r="T177" s="987"/>
      <c r="U177" s="987"/>
      <c r="V177" s="987"/>
      <c r="W177" s="314"/>
      <c r="X177" s="337"/>
      <c r="Y177" s="307"/>
      <c r="Z177" s="350">
        <v>420000</v>
      </c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</row>
    <row r="178" spans="1:42" s="9" customFormat="1" ht="15" customHeight="1">
      <c r="A178" s="189"/>
      <c r="B178" s="200"/>
      <c r="C178" s="200"/>
      <c r="D178" s="207"/>
      <c r="E178" s="207"/>
      <c r="F178" s="198"/>
      <c r="G178" s="199"/>
      <c r="H178" s="211">
        <f aca="true" t="shared" si="16" ref="H178:H184">X178+Z178</f>
        <v>500000</v>
      </c>
      <c r="I178" s="1189" t="s">
        <v>382</v>
      </c>
      <c r="J178" s="1190"/>
      <c r="K178" s="1190"/>
      <c r="L178" s="1190"/>
      <c r="M178" s="1190"/>
      <c r="N178" s="1190"/>
      <c r="O178" s="1190"/>
      <c r="P178" s="1190"/>
      <c r="Q178" s="1190"/>
      <c r="R178" s="1190"/>
      <c r="S178" s="1190"/>
      <c r="T178" s="1190"/>
      <c r="U178" s="1190"/>
      <c r="V178" s="1190"/>
      <c r="W178" s="314"/>
      <c r="X178" s="337"/>
      <c r="Y178" s="307"/>
      <c r="Z178" s="350">
        <v>500000</v>
      </c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</row>
    <row r="179" spans="1:42" s="9" customFormat="1" ht="15" customHeight="1">
      <c r="A179" s="189"/>
      <c r="B179" s="200"/>
      <c r="C179" s="200"/>
      <c r="D179" s="207"/>
      <c r="E179" s="207"/>
      <c r="F179" s="198"/>
      <c r="G179" s="199"/>
      <c r="H179" s="211">
        <f t="shared" si="16"/>
        <v>2400000</v>
      </c>
      <c r="I179" s="986" t="s">
        <v>383</v>
      </c>
      <c r="J179" s="987"/>
      <c r="K179" s="987"/>
      <c r="L179" s="987"/>
      <c r="M179" s="987"/>
      <c r="N179" s="987"/>
      <c r="O179" s="987"/>
      <c r="P179" s="987"/>
      <c r="Q179" s="987"/>
      <c r="R179" s="987"/>
      <c r="S179" s="987"/>
      <c r="T179" s="987"/>
      <c r="U179" s="987"/>
      <c r="V179" s="987"/>
      <c r="W179" s="314"/>
      <c r="X179" s="337"/>
      <c r="Y179" s="307"/>
      <c r="Z179" s="350">
        <v>2400000</v>
      </c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</row>
    <row r="180" spans="1:42" s="9" customFormat="1" ht="15" customHeight="1">
      <c r="A180" s="189"/>
      <c r="B180" s="200"/>
      <c r="C180" s="200"/>
      <c r="D180" s="207"/>
      <c r="E180" s="207"/>
      <c r="F180" s="198"/>
      <c r="G180" s="199"/>
      <c r="H180" s="211">
        <f t="shared" si="16"/>
        <v>700000</v>
      </c>
      <c r="I180" s="986" t="s">
        <v>354</v>
      </c>
      <c r="J180" s="987"/>
      <c r="K180" s="987"/>
      <c r="L180" s="987"/>
      <c r="M180" s="987"/>
      <c r="N180" s="987"/>
      <c r="O180" s="987"/>
      <c r="P180" s="987"/>
      <c r="Q180" s="987"/>
      <c r="R180" s="987"/>
      <c r="S180" s="987"/>
      <c r="T180" s="987"/>
      <c r="U180" s="987"/>
      <c r="V180" s="987"/>
      <c r="W180" s="314"/>
      <c r="X180" s="337"/>
      <c r="Y180" s="307"/>
      <c r="Z180" s="350">
        <v>700000</v>
      </c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</row>
    <row r="181" spans="1:42" s="9" customFormat="1" ht="15" customHeight="1">
      <c r="A181" s="189"/>
      <c r="B181" s="200"/>
      <c r="C181" s="200"/>
      <c r="D181" s="207"/>
      <c r="E181" s="207"/>
      <c r="F181" s="198"/>
      <c r="G181" s="199"/>
      <c r="H181" s="211">
        <f t="shared" si="16"/>
        <v>4200000</v>
      </c>
      <c r="I181" s="986" t="s">
        <v>294</v>
      </c>
      <c r="J181" s="987"/>
      <c r="K181" s="987"/>
      <c r="L181" s="987"/>
      <c r="M181" s="987"/>
      <c r="N181" s="987"/>
      <c r="O181" s="987"/>
      <c r="P181" s="987"/>
      <c r="Q181" s="987"/>
      <c r="R181" s="987"/>
      <c r="S181" s="987"/>
      <c r="T181" s="987"/>
      <c r="U181" s="987"/>
      <c r="V181" s="987"/>
      <c r="W181" s="314"/>
      <c r="X181" s="337"/>
      <c r="Y181" s="307"/>
      <c r="Z181" s="350">
        <v>4200000</v>
      </c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</row>
    <row r="182" spans="1:42" s="9" customFormat="1" ht="15" customHeight="1">
      <c r="A182" s="189"/>
      <c r="B182" s="200"/>
      <c r="C182" s="200"/>
      <c r="D182" s="207"/>
      <c r="E182" s="207"/>
      <c r="F182" s="198"/>
      <c r="G182" s="199"/>
      <c r="H182" s="211">
        <f t="shared" si="16"/>
        <v>720000</v>
      </c>
      <c r="I182" s="986" t="s">
        <v>353</v>
      </c>
      <c r="J182" s="987"/>
      <c r="K182" s="987"/>
      <c r="L182" s="987"/>
      <c r="M182" s="987"/>
      <c r="N182" s="987"/>
      <c r="O182" s="987"/>
      <c r="P182" s="987"/>
      <c r="Q182" s="987"/>
      <c r="R182" s="987"/>
      <c r="S182" s="987"/>
      <c r="T182" s="987"/>
      <c r="U182" s="987"/>
      <c r="V182" s="987"/>
      <c r="W182" s="314"/>
      <c r="X182" s="337"/>
      <c r="Y182" s="307"/>
      <c r="Z182" s="350">
        <v>720000</v>
      </c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</row>
    <row r="183" spans="1:42" s="9" customFormat="1" ht="15" customHeight="1">
      <c r="A183" s="189"/>
      <c r="B183" s="200"/>
      <c r="C183" s="200"/>
      <c r="D183" s="207"/>
      <c r="E183" s="207"/>
      <c r="F183" s="198"/>
      <c r="G183" s="199"/>
      <c r="H183" s="211">
        <f t="shared" si="16"/>
        <v>4800000</v>
      </c>
      <c r="I183" s="986" t="s">
        <v>355</v>
      </c>
      <c r="J183" s="987"/>
      <c r="K183" s="987"/>
      <c r="L183" s="987"/>
      <c r="M183" s="987"/>
      <c r="N183" s="987"/>
      <c r="O183" s="987"/>
      <c r="P183" s="987"/>
      <c r="Q183" s="561"/>
      <c r="R183" s="561"/>
      <c r="S183" s="561"/>
      <c r="T183" s="561"/>
      <c r="U183" s="561"/>
      <c r="V183" s="561"/>
      <c r="W183" s="314"/>
      <c r="X183" s="337"/>
      <c r="Y183" s="307"/>
      <c r="Z183" s="350">
        <v>4800000</v>
      </c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</row>
    <row r="184" spans="1:42" s="9" customFormat="1" ht="15" customHeight="1">
      <c r="A184" s="189"/>
      <c r="B184" s="200"/>
      <c r="C184" s="200"/>
      <c r="D184" s="207"/>
      <c r="E184" s="207"/>
      <c r="F184" s="198"/>
      <c r="G184" s="199"/>
      <c r="H184" s="211">
        <f t="shared" si="16"/>
        <v>6760000</v>
      </c>
      <c r="I184" s="1145" t="s">
        <v>364</v>
      </c>
      <c r="J184" s="1146"/>
      <c r="K184" s="1146"/>
      <c r="L184" s="1146"/>
      <c r="M184" s="1146"/>
      <c r="N184" s="1146"/>
      <c r="O184" s="1146"/>
      <c r="P184" s="1146"/>
      <c r="Q184" s="1146"/>
      <c r="R184" s="1146"/>
      <c r="S184" s="1146"/>
      <c r="T184" s="1146"/>
      <c r="U184" s="1146"/>
      <c r="V184" s="1146"/>
      <c r="W184" s="314"/>
      <c r="X184" s="337"/>
      <c r="Y184" s="307"/>
      <c r="Z184" s="350">
        <v>6760000</v>
      </c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</row>
    <row r="185" spans="1:42" s="9" customFormat="1" ht="15" customHeight="1">
      <c r="A185" s="189"/>
      <c r="B185" s="200"/>
      <c r="C185" s="521" t="s">
        <v>98</v>
      </c>
      <c r="D185" s="201">
        <v>22577000</v>
      </c>
      <c r="E185" s="201">
        <f>H185</f>
        <v>24164000</v>
      </c>
      <c r="F185" s="202">
        <f>E185-D185</f>
        <v>1587000</v>
      </c>
      <c r="G185" s="203"/>
      <c r="H185" s="204">
        <f>SUM(H186:H198)</f>
        <v>24164000</v>
      </c>
      <c r="I185" s="256" t="s">
        <v>143</v>
      </c>
      <c r="J185" s="331"/>
      <c r="K185" s="331"/>
      <c r="L185" s="331"/>
      <c r="M185" s="331"/>
      <c r="N185" s="331"/>
      <c r="O185" s="331"/>
      <c r="P185" s="331"/>
      <c r="Q185" s="331"/>
      <c r="R185" s="331"/>
      <c r="S185" s="1071">
        <f>X185+Z185</f>
        <v>24164000</v>
      </c>
      <c r="T185" s="1071"/>
      <c r="U185" s="1071"/>
      <c r="V185" s="1072"/>
      <c r="W185" s="316" t="s">
        <v>130</v>
      </c>
      <c r="X185" s="335">
        <f>SUM(X186:X198)</f>
        <v>17279000</v>
      </c>
      <c r="Y185" s="324" t="s">
        <v>131</v>
      </c>
      <c r="Z185" s="348">
        <f>SUM(Z186:Z198)</f>
        <v>6885000</v>
      </c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</row>
    <row r="186" spans="1:42" s="9" customFormat="1" ht="15" customHeight="1">
      <c r="A186" s="189"/>
      <c r="B186" s="200"/>
      <c r="C186" s="873"/>
      <c r="D186" s="207"/>
      <c r="E186" s="207"/>
      <c r="F186" s="198"/>
      <c r="G186" s="199"/>
      <c r="H186" s="258">
        <f>X186+Z186</f>
        <v>530000</v>
      </c>
      <c r="I186" s="1221" t="s">
        <v>512</v>
      </c>
      <c r="J186" s="1222"/>
      <c r="K186" s="1222"/>
      <c r="L186" s="1222"/>
      <c r="M186" s="1222"/>
      <c r="N186" s="1222"/>
      <c r="O186" s="1222"/>
      <c r="P186" s="1222"/>
      <c r="Q186" s="1222"/>
      <c r="R186" s="1222"/>
      <c r="S186" s="1222"/>
      <c r="T186" s="1222"/>
      <c r="U186" s="1222"/>
      <c r="V186" s="1222"/>
      <c r="W186" s="317"/>
      <c r="X186" s="342">
        <v>530000</v>
      </c>
      <c r="Y186" s="328"/>
      <c r="Z186" s="355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</row>
    <row r="187" spans="1:42" s="9" customFormat="1" ht="15" customHeight="1">
      <c r="A187" s="189"/>
      <c r="B187" s="200"/>
      <c r="C187" s="873"/>
      <c r="D187" s="207"/>
      <c r="E187" s="207"/>
      <c r="F187" s="198"/>
      <c r="G187" s="199"/>
      <c r="H187" s="259">
        <f>X187+Z187</f>
        <v>892000</v>
      </c>
      <c r="I187" s="1047" t="s">
        <v>513</v>
      </c>
      <c r="J187" s="1048"/>
      <c r="K187" s="1048"/>
      <c r="L187" s="1048"/>
      <c r="M187" s="1048"/>
      <c r="N187" s="1048"/>
      <c r="O187" s="1048"/>
      <c r="P187" s="1048"/>
      <c r="Q187" s="1048"/>
      <c r="R187" s="1048"/>
      <c r="S187" s="1048"/>
      <c r="T187" s="1048"/>
      <c r="U187" s="1048"/>
      <c r="V187" s="1048"/>
      <c r="W187" s="318"/>
      <c r="X187" s="343">
        <v>892000</v>
      </c>
      <c r="Y187" s="329"/>
      <c r="Z187" s="356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</row>
    <row r="188" spans="1:42" s="9" customFormat="1" ht="15" customHeight="1">
      <c r="A188" s="189"/>
      <c r="B188" s="200"/>
      <c r="C188" s="873"/>
      <c r="D188" s="207"/>
      <c r="E188" s="207"/>
      <c r="F188" s="198"/>
      <c r="G188" s="199"/>
      <c r="H188" s="259">
        <f>X188+Z188</f>
        <v>1000000</v>
      </c>
      <c r="I188" s="982" t="s">
        <v>514</v>
      </c>
      <c r="J188" s="983"/>
      <c r="K188" s="983"/>
      <c r="L188" s="983"/>
      <c r="M188" s="983"/>
      <c r="N188" s="983"/>
      <c r="O188" s="983"/>
      <c r="P188" s="983"/>
      <c r="Q188" s="983"/>
      <c r="R188" s="983"/>
      <c r="S188" s="983"/>
      <c r="T188" s="983"/>
      <c r="U188" s="983"/>
      <c r="V188" s="1000"/>
      <c r="W188" s="318"/>
      <c r="X188" s="343">
        <v>1000000</v>
      </c>
      <c r="Y188" s="329"/>
      <c r="Z188" s="356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</row>
    <row r="189" spans="1:42" s="9" customFormat="1" ht="15" customHeight="1">
      <c r="A189" s="189"/>
      <c r="B189" s="200"/>
      <c r="C189" s="200"/>
      <c r="D189" s="207"/>
      <c r="E189" s="207"/>
      <c r="F189" s="198"/>
      <c r="G189" s="199"/>
      <c r="H189" s="259">
        <f>X189+Z189</f>
        <v>4862000</v>
      </c>
      <c r="I189" s="986" t="s">
        <v>452</v>
      </c>
      <c r="J189" s="987"/>
      <c r="K189" s="987"/>
      <c r="L189" s="987"/>
      <c r="M189" s="987"/>
      <c r="N189" s="987"/>
      <c r="O189" s="987"/>
      <c r="P189" s="987"/>
      <c r="Q189" s="987"/>
      <c r="R189" s="987"/>
      <c r="S189" s="987"/>
      <c r="T189" s="987"/>
      <c r="U189" s="987"/>
      <c r="V189" s="987"/>
      <c r="W189" s="318"/>
      <c r="X189" s="343">
        <v>4862000</v>
      </c>
      <c r="Y189" s="329"/>
      <c r="Z189" s="356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</row>
    <row r="190" spans="1:42" s="9" customFormat="1" ht="15" customHeight="1">
      <c r="A190" s="189"/>
      <c r="B190" s="200"/>
      <c r="C190" s="200"/>
      <c r="D190" s="207"/>
      <c r="E190" s="207"/>
      <c r="F190" s="198"/>
      <c r="G190" s="199"/>
      <c r="H190" s="259">
        <f aca="true" t="shared" si="17" ref="H190:H198">X190+Z190</f>
        <v>3300000</v>
      </c>
      <c r="I190" s="986" t="s">
        <v>297</v>
      </c>
      <c r="J190" s="987"/>
      <c r="K190" s="987"/>
      <c r="L190" s="987"/>
      <c r="M190" s="987"/>
      <c r="N190" s="987"/>
      <c r="O190" s="987"/>
      <c r="P190" s="987"/>
      <c r="Q190" s="987"/>
      <c r="R190" s="987"/>
      <c r="S190" s="987"/>
      <c r="T190" s="987"/>
      <c r="U190" s="987"/>
      <c r="V190" s="987"/>
      <c r="W190" s="318"/>
      <c r="X190" s="343">
        <v>3025000</v>
      </c>
      <c r="Y190" s="329"/>
      <c r="Z190" s="356">
        <v>275000</v>
      </c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</row>
    <row r="191" spans="1:42" s="9" customFormat="1" ht="15" customHeight="1">
      <c r="A191" s="189"/>
      <c r="B191" s="200"/>
      <c r="C191" s="200"/>
      <c r="D191" s="207"/>
      <c r="E191" s="207"/>
      <c r="F191" s="198"/>
      <c r="G191" s="199"/>
      <c r="H191" s="259">
        <f t="shared" si="17"/>
        <v>324000</v>
      </c>
      <c r="I191" s="994" t="s">
        <v>490</v>
      </c>
      <c r="J191" s="995"/>
      <c r="K191" s="995"/>
      <c r="L191" s="995"/>
      <c r="M191" s="995"/>
      <c r="N191" s="995"/>
      <c r="O191" s="995"/>
      <c r="P191" s="995"/>
      <c r="Q191" s="995"/>
      <c r="R191" s="995"/>
      <c r="S191" s="995"/>
      <c r="T191" s="995"/>
      <c r="U191" s="995"/>
      <c r="V191" s="995"/>
      <c r="W191" s="318"/>
      <c r="X191" s="343">
        <v>324000</v>
      </c>
      <c r="Y191" s="329"/>
      <c r="Z191" s="356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</row>
    <row r="192" spans="1:42" s="9" customFormat="1" ht="15" customHeight="1">
      <c r="A192" s="189"/>
      <c r="B192" s="200"/>
      <c r="C192" s="200"/>
      <c r="D192" s="207"/>
      <c r="E192" s="207"/>
      <c r="F192" s="198"/>
      <c r="G192" s="199"/>
      <c r="H192" s="259">
        <f t="shared" si="17"/>
        <v>1716000</v>
      </c>
      <c r="I192" s="986" t="s">
        <v>491</v>
      </c>
      <c r="J192" s="987"/>
      <c r="K192" s="987"/>
      <c r="L192" s="987"/>
      <c r="M192" s="987"/>
      <c r="N192" s="987"/>
      <c r="O192" s="987"/>
      <c r="P192" s="987"/>
      <c r="Q192" s="987"/>
      <c r="R192" s="987"/>
      <c r="S192" s="987"/>
      <c r="T192" s="987"/>
      <c r="U192" s="987"/>
      <c r="V192" s="987"/>
      <c r="W192" s="318"/>
      <c r="X192" s="343">
        <v>1716000</v>
      </c>
      <c r="Y192" s="329"/>
      <c r="Z192" s="356">
        <v>0</v>
      </c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</row>
    <row r="193" spans="1:42" s="9" customFormat="1" ht="15" customHeight="1">
      <c r="A193" s="189"/>
      <c r="B193" s="200"/>
      <c r="C193" s="200"/>
      <c r="D193" s="207"/>
      <c r="E193" s="207"/>
      <c r="F193" s="198"/>
      <c r="G193" s="199"/>
      <c r="H193" s="259">
        <f t="shared" si="17"/>
        <v>3720000</v>
      </c>
      <c r="I193" s="1137" t="s">
        <v>492</v>
      </c>
      <c r="J193" s="1138"/>
      <c r="K193" s="1138"/>
      <c r="L193" s="1138"/>
      <c r="M193" s="1138"/>
      <c r="N193" s="1138"/>
      <c r="O193" s="1138"/>
      <c r="P193" s="1138"/>
      <c r="Q193" s="1138"/>
      <c r="R193" s="1138"/>
      <c r="S193" s="1138"/>
      <c r="T193" s="1138"/>
      <c r="U193" s="1138"/>
      <c r="V193" s="1138"/>
      <c r="W193" s="315"/>
      <c r="X193" s="694">
        <v>3720000</v>
      </c>
      <c r="Y193" s="874"/>
      <c r="Z193" s="804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</row>
    <row r="194" spans="1:42" s="9" customFormat="1" ht="15" customHeight="1">
      <c r="A194" s="189"/>
      <c r="B194" s="200"/>
      <c r="C194" s="200"/>
      <c r="D194" s="207"/>
      <c r="E194" s="207"/>
      <c r="F194" s="198"/>
      <c r="G194" s="199"/>
      <c r="H194" s="259">
        <f t="shared" si="17"/>
        <v>1320000</v>
      </c>
      <c r="I194" s="1180" t="s">
        <v>221</v>
      </c>
      <c r="J194" s="1181"/>
      <c r="K194" s="1181"/>
      <c r="L194" s="1181"/>
      <c r="M194" s="1181"/>
      <c r="N194" s="1181"/>
      <c r="O194" s="1181"/>
      <c r="P194" s="1181"/>
      <c r="Q194" s="1181"/>
      <c r="R194" s="1181"/>
      <c r="S194" s="1181"/>
      <c r="T194" s="1181"/>
      <c r="U194" s="1181"/>
      <c r="V194" s="1182"/>
      <c r="W194" s="955"/>
      <c r="X194" s="677">
        <v>1210000</v>
      </c>
      <c r="Y194" s="631"/>
      <c r="Z194" s="678">
        <v>110000</v>
      </c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</row>
    <row r="195" spans="1:42" s="9" customFormat="1" ht="15" customHeight="1">
      <c r="A195" s="189"/>
      <c r="B195" s="200"/>
      <c r="C195" s="200"/>
      <c r="D195" s="207"/>
      <c r="E195" s="207"/>
      <c r="F195" s="198"/>
      <c r="G195" s="199"/>
      <c r="H195" s="259">
        <f t="shared" si="17"/>
        <v>2000000</v>
      </c>
      <c r="I195" s="1137" t="s">
        <v>248</v>
      </c>
      <c r="J195" s="1138"/>
      <c r="K195" s="1138"/>
      <c r="L195" s="1138"/>
      <c r="M195" s="1138"/>
      <c r="N195" s="1138"/>
      <c r="O195" s="1138"/>
      <c r="P195" s="1138"/>
      <c r="Q195" s="1138"/>
      <c r="R195" s="1138"/>
      <c r="S195" s="1138"/>
      <c r="T195" s="1138"/>
      <c r="U195" s="1138"/>
      <c r="V195" s="1138"/>
      <c r="W195" s="315"/>
      <c r="X195" s="694"/>
      <c r="Y195" s="874"/>
      <c r="Z195" s="678">
        <v>2000000</v>
      </c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</row>
    <row r="196" spans="1:42" s="9" customFormat="1" ht="15" customHeight="1">
      <c r="A196" s="189"/>
      <c r="B196" s="200"/>
      <c r="C196" s="200"/>
      <c r="D196" s="207"/>
      <c r="E196" s="207"/>
      <c r="F196" s="198"/>
      <c r="G196" s="199"/>
      <c r="H196" s="692">
        <f t="shared" si="17"/>
        <v>2000000</v>
      </c>
      <c r="I196" s="1137" t="s">
        <v>420</v>
      </c>
      <c r="J196" s="1138"/>
      <c r="K196" s="1138"/>
      <c r="L196" s="1138"/>
      <c r="M196" s="1138"/>
      <c r="N196" s="1138"/>
      <c r="O196" s="1138"/>
      <c r="P196" s="1138"/>
      <c r="Q196" s="1138"/>
      <c r="R196" s="1138"/>
      <c r="S196" s="1138"/>
      <c r="T196" s="1138"/>
      <c r="U196" s="1138"/>
      <c r="V196" s="1138"/>
      <c r="W196" s="315"/>
      <c r="X196" s="694"/>
      <c r="Y196" s="874"/>
      <c r="Z196" s="804">
        <v>2000000</v>
      </c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</row>
    <row r="197" spans="1:42" s="9" customFormat="1" ht="15" customHeight="1">
      <c r="A197" s="189"/>
      <c r="B197" s="200"/>
      <c r="C197" s="200"/>
      <c r="D197" s="207"/>
      <c r="E197" s="207"/>
      <c r="F197" s="198"/>
      <c r="G197" s="199"/>
      <c r="H197" s="692">
        <f t="shared" si="17"/>
        <v>1000000</v>
      </c>
      <c r="I197" s="1137" t="s">
        <v>461</v>
      </c>
      <c r="J197" s="1138"/>
      <c r="K197" s="1138"/>
      <c r="L197" s="1138"/>
      <c r="M197" s="1138"/>
      <c r="N197" s="1138"/>
      <c r="O197" s="1138"/>
      <c r="P197" s="1138"/>
      <c r="Q197" s="1138"/>
      <c r="R197" s="1138"/>
      <c r="S197" s="1138"/>
      <c r="T197" s="1138"/>
      <c r="U197" s="1138"/>
      <c r="V197" s="1178"/>
      <c r="W197" s="315"/>
      <c r="X197" s="694"/>
      <c r="Y197" s="874"/>
      <c r="Z197" s="804">
        <v>1000000</v>
      </c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</row>
    <row r="198" spans="1:42" s="9" customFormat="1" ht="14.25" customHeight="1">
      <c r="A198" s="189"/>
      <c r="B198" s="200"/>
      <c r="C198" s="200"/>
      <c r="D198" s="207"/>
      <c r="E198" s="260"/>
      <c r="F198" s="198"/>
      <c r="G198" s="199"/>
      <c r="H198" s="261">
        <f t="shared" si="17"/>
        <v>1500000</v>
      </c>
      <c r="I198" s="988" t="s">
        <v>209</v>
      </c>
      <c r="J198" s="989"/>
      <c r="K198" s="989"/>
      <c r="L198" s="989"/>
      <c r="M198" s="989"/>
      <c r="N198" s="989"/>
      <c r="O198" s="989"/>
      <c r="P198" s="989"/>
      <c r="Q198" s="989"/>
      <c r="R198" s="989"/>
      <c r="S198" s="989"/>
      <c r="T198" s="989"/>
      <c r="U198" s="989"/>
      <c r="V198" s="989"/>
      <c r="W198" s="319"/>
      <c r="X198" s="338">
        <v>0</v>
      </c>
      <c r="Y198" s="188"/>
      <c r="Z198" s="346">
        <v>1500000</v>
      </c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</row>
    <row r="199" spans="1:42" s="9" customFormat="1" ht="15" customHeight="1">
      <c r="A199" s="1028" t="s">
        <v>153</v>
      </c>
      <c r="B199" s="263"/>
      <c r="C199" s="263"/>
      <c r="D199" s="264">
        <v>111702000</v>
      </c>
      <c r="E199" s="264">
        <f>SUM(E200)</f>
        <v>62300000</v>
      </c>
      <c r="F199" s="192">
        <f>E199-D199</f>
        <v>-49402000</v>
      </c>
      <c r="G199" s="193">
        <f>E199/D199*100</f>
        <v>55.77339707435856</v>
      </c>
      <c r="H199" s="372">
        <f>H200</f>
        <v>62300000</v>
      </c>
      <c r="I199" s="373" t="s">
        <v>143</v>
      </c>
      <c r="J199" s="574"/>
      <c r="K199" s="574"/>
      <c r="L199" s="574"/>
      <c r="M199" s="574"/>
      <c r="N199" s="574"/>
      <c r="O199" s="574"/>
      <c r="P199" s="574"/>
      <c r="Q199" s="574"/>
      <c r="R199" s="574"/>
      <c r="S199" s="1179">
        <f>X199+Z199</f>
        <v>62300000</v>
      </c>
      <c r="T199" s="1179"/>
      <c r="U199" s="1179"/>
      <c r="V199" s="574"/>
      <c r="W199" s="773" t="s">
        <v>130</v>
      </c>
      <c r="X199" s="374">
        <f>X201+X204+X210</f>
        <v>34300000</v>
      </c>
      <c r="Y199" s="381" t="s">
        <v>131</v>
      </c>
      <c r="Z199" s="375">
        <f>Z201+Z204+Z210</f>
        <v>28000000</v>
      </c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</row>
    <row r="200" spans="1:26" s="89" customFormat="1" ht="15" customHeight="1">
      <c r="A200" s="1028"/>
      <c r="B200" s="239" t="s">
        <v>84</v>
      </c>
      <c r="C200" s="263"/>
      <c r="D200" s="264">
        <f>SUM(D201:D211)</f>
        <v>103870000</v>
      </c>
      <c r="E200" s="264">
        <f>SUM(E201:E211)</f>
        <v>62300000</v>
      </c>
      <c r="F200" s="192">
        <f>E200-D200</f>
        <v>-41570000</v>
      </c>
      <c r="G200" s="193">
        <f>E200/D200*100</f>
        <v>59.978819678444204</v>
      </c>
      <c r="H200" s="376">
        <f>H201+H204+H210</f>
        <v>62300000</v>
      </c>
      <c r="I200" s="377"/>
      <c r="J200" s="575"/>
      <c r="K200" s="575"/>
      <c r="L200" s="575"/>
      <c r="M200" s="575"/>
      <c r="N200" s="575"/>
      <c r="O200" s="575"/>
      <c r="P200" s="575"/>
      <c r="Q200" s="575"/>
      <c r="R200" s="575"/>
      <c r="S200" s="575"/>
      <c r="T200" s="575"/>
      <c r="U200" s="575"/>
      <c r="V200" s="575"/>
      <c r="W200" s="774"/>
      <c r="X200" s="378"/>
      <c r="Y200" s="379"/>
      <c r="Z200" s="380"/>
    </row>
    <row r="201" spans="1:26" s="89" customFormat="1" ht="15" customHeight="1">
      <c r="A201" s="189"/>
      <c r="B201" s="239"/>
      <c r="C201" s="190" t="s">
        <v>102</v>
      </c>
      <c r="D201" s="265">
        <v>50000000</v>
      </c>
      <c r="E201" s="265">
        <f>H201</f>
        <v>3000000</v>
      </c>
      <c r="F201" s="241">
        <f>E201-D201</f>
        <v>-47000000</v>
      </c>
      <c r="G201" s="203"/>
      <c r="H201" s="266">
        <f>SUM(H202:H203)</f>
        <v>3000000</v>
      </c>
      <c r="I201" s="267" t="s">
        <v>143</v>
      </c>
      <c r="J201" s="572"/>
      <c r="K201" s="572"/>
      <c r="L201" s="572"/>
      <c r="M201" s="572"/>
      <c r="N201" s="572"/>
      <c r="O201" s="572"/>
      <c r="P201" s="572"/>
      <c r="Q201" s="572"/>
      <c r="R201" s="572"/>
      <c r="S201" s="1126">
        <f>X201+Z201</f>
        <v>3000000</v>
      </c>
      <c r="T201" s="1126"/>
      <c r="U201" s="1126"/>
      <c r="V201" s="1127"/>
      <c r="W201" s="775" t="s">
        <v>130</v>
      </c>
      <c r="X201" s="335">
        <f>SUM(X202:X203)</f>
        <v>0</v>
      </c>
      <c r="Y201" s="324" t="s">
        <v>131</v>
      </c>
      <c r="Z201" s="348">
        <f>SUM(Z202:Z203)</f>
        <v>3000000</v>
      </c>
    </row>
    <row r="202" spans="1:26" s="89" customFormat="1" ht="15" customHeight="1">
      <c r="A202" s="189"/>
      <c r="B202" s="239"/>
      <c r="C202" s="190"/>
      <c r="D202" s="265"/>
      <c r="E202" s="265"/>
      <c r="F202" s="198"/>
      <c r="G202" s="199"/>
      <c r="H202" s="243">
        <f>X202+Z202</f>
        <v>3000000</v>
      </c>
      <c r="I202" s="1147" t="s">
        <v>462</v>
      </c>
      <c r="J202" s="1148"/>
      <c r="K202" s="1148"/>
      <c r="L202" s="1148"/>
      <c r="M202" s="1148"/>
      <c r="N202" s="1148"/>
      <c r="O202" s="1148"/>
      <c r="P202" s="1148"/>
      <c r="Q202" s="1148"/>
      <c r="R202" s="1148"/>
      <c r="S202" s="1148"/>
      <c r="T202" s="1148"/>
      <c r="U202" s="1148"/>
      <c r="V202" s="1148"/>
      <c r="W202" s="308"/>
      <c r="X202" s="340"/>
      <c r="Y202" s="889" t="s">
        <v>246</v>
      </c>
      <c r="Z202" s="353">
        <v>3000000</v>
      </c>
    </row>
    <row r="203" spans="1:26" s="89" customFormat="1" ht="15" customHeight="1">
      <c r="A203" s="189"/>
      <c r="B203" s="239"/>
      <c r="C203" s="190"/>
      <c r="D203" s="265"/>
      <c r="E203" s="265"/>
      <c r="F203" s="198"/>
      <c r="G203" s="199"/>
      <c r="H203" s="248">
        <f>X203+Z203</f>
        <v>0</v>
      </c>
      <c r="I203" s="1210" t="s">
        <v>463</v>
      </c>
      <c r="J203" s="1211"/>
      <c r="K203" s="1211"/>
      <c r="L203" s="1211"/>
      <c r="M203" s="1211"/>
      <c r="N203" s="1211"/>
      <c r="O203" s="1211"/>
      <c r="P203" s="1211"/>
      <c r="Q203" s="1211"/>
      <c r="R203" s="1211"/>
      <c r="S203" s="1211"/>
      <c r="T203" s="1211"/>
      <c r="U203" s="1211"/>
      <c r="V203" s="1212"/>
      <c r="W203" s="631"/>
      <c r="X203" s="677">
        <v>0</v>
      </c>
      <c r="Y203" s="655"/>
      <c r="Z203" s="678">
        <v>0</v>
      </c>
    </row>
    <row r="204" spans="1:42" s="9" customFormat="1" ht="15" customHeight="1">
      <c r="A204" s="189"/>
      <c r="B204" s="200"/>
      <c r="C204" s="607" t="s">
        <v>85</v>
      </c>
      <c r="D204" s="201">
        <v>26000000</v>
      </c>
      <c r="E204" s="201">
        <f>H204</f>
        <v>49300000</v>
      </c>
      <c r="F204" s="202">
        <f>E204-D204</f>
        <v>23300000</v>
      </c>
      <c r="G204" s="203">
        <f>E204/D204*100</f>
        <v>189.6153846153846</v>
      </c>
      <c r="H204" s="268">
        <f>SUM(H205:H209)</f>
        <v>49300000</v>
      </c>
      <c r="I204" s="256" t="s">
        <v>143</v>
      </c>
      <c r="J204" s="331"/>
      <c r="K204" s="331"/>
      <c r="L204" s="331"/>
      <c r="M204" s="331"/>
      <c r="N204" s="331"/>
      <c r="O204" s="331"/>
      <c r="P204" s="331"/>
      <c r="Q204" s="331"/>
      <c r="R204" s="331"/>
      <c r="S204" s="1126">
        <f>X204+Z204</f>
        <v>49300000</v>
      </c>
      <c r="T204" s="1126"/>
      <c r="U204" s="1126"/>
      <c r="V204" s="1127"/>
      <c r="W204" s="305" t="s">
        <v>130</v>
      </c>
      <c r="X204" s="335">
        <f>SUM(X205:X209)</f>
        <v>34300000</v>
      </c>
      <c r="Y204" s="324" t="s">
        <v>131</v>
      </c>
      <c r="Z204" s="348">
        <f>SUM(Z205:Z209)</f>
        <v>15000000</v>
      </c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</row>
    <row r="205" spans="1:42" s="9" customFormat="1" ht="15" customHeight="1">
      <c r="A205" s="189"/>
      <c r="B205" s="200"/>
      <c r="C205" s="239"/>
      <c r="D205" s="207"/>
      <c r="E205" s="207"/>
      <c r="F205" s="198"/>
      <c r="G205" s="199"/>
      <c r="H205" s="269">
        <f>X205+Z205</f>
        <v>3000000</v>
      </c>
      <c r="I205" s="992" t="s">
        <v>401</v>
      </c>
      <c r="J205" s="993"/>
      <c r="K205" s="993"/>
      <c r="L205" s="993"/>
      <c r="M205" s="993"/>
      <c r="N205" s="993"/>
      <c r="O205" s="993"/>
      <c r="P205" s="993"/>
      <c r="Q205" s="993"/>
      <c r="R205" s="993"/>
      <c r="S205" s="993"/>
      <c r="T205" s="993"/>
      <c r="U205" s="993"/>
      <c r="V205" s="993"/>
      <c r="W205" s="776"/>
      <c r="X205" s="337">
        <v>0</v>
      </c>
      <c r="Y205" s="655"/>
      <c r="Z205" s="350">
        <v>3000000</v>
      </c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</row>
    <row r="206" spans="1:42" s="9" customFormat="1" ht="15" customHeight="1">
      <c r="A206" s="189"/>
      <c r="B206" s="200"/>
      <c r="C206" s="239"/>
      <c r="D206" s="207"/>
      <c r="E206" s="207"/>
      <c r="F206" s="198"/>
      <c r="G206" s="199"/>
      <c r="H206" s="269">
        <f>X206+Z206</f>
        <v>10000000</v>
      </c>
      <c r="I206" s="986" t="s">
        <v>295</v>
      </c>
      <c r="J206" s="987"/>
      <c r="K206" s="987"/>
      <c r="L206" s="987"/>
      <c r="M206" s="987"/>
      <c r="N206" s="987"/>
      <c r="O206" s="987"/>
      <c r="P206" s="987"/>
      <c r="Q206" s="987"/>
      <c r="R206" s="987"/>
      <c r="S206" s="987"/>
      <c r="T206" s="987"/>
      <c r="U206" s="987"/>
      <c r="V206" s="987"/>
      <c r="W206" s="307"/>
      <c r="X206" s="337">
        <v>0</v>
      </c>
      <c r="Y206" s="655"/>
      <c r="Z206" s="350">
        <v>10000000</v>
      </c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</row>
    <row r="207" spans="1:42" s="9" customFormat="1" ht="15" customHeight="1">
      <c r="A207" s="189"/>
      <c r="B207" s="200"/>
      <c r="C207" s="239"/>
      <c r="D207" s="207"/>
      <c r="E207" s="207"/>
      <c r="F207" s="198"/>
      <c r="G207" s="199"/>
      <c r="H207" s="269">
        <f>X207+Z207</f>
        <v>0</v>
      </c>
      <c r="I207" s="986" t="s">
        <v>398</v>
      </c>
      <c r="J207" s="987"/>
      <c r="K207" s="987"/>
      <c r="L207" s="987"/>
      <c r="M207" s="987"/>
      <c r="N207" s="987"/>
      <c r="O207" s="987"/>
      <c r="P207" s="987"/>
      <c r="Q207" s="987"/>
      <c r="R207" s="987"/>
      <c r="S207" s="987"/>
      <c r="T207" s="561"/>
      <c r="U207" s="561"/>
      <c r="V207" s="561"/>
      <c r="W207" s="307" t="s">
        <v>400</v>
      </c>
      <c r="X207" s="337">
        <v>0</v>
      </c>
      <c r="Y207" s="655" t="s">
        <v>399</v>
      </c>
      <c r="Z207" s="350">
        <v>0</v>
      </c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</row>
    <row r="208" spans="1:42" s="9" customFormat="1" ht="15" customHeight="1">
      <c r="A208" s="189"/>
      <c r="B208" s="200"/>
      <c r="C208" s="239"/>
      <c r="D208" s="207"/>
      <c r="E208" s="207"/>
      <c r="F208" s="198"/>
      <c r="G208" s="199"/>
      <c r="H208" s="269">
        <f>X208+Z208</f>
        <v>2000000</v>
      </c>
      <c r="I208" s="982" t="s">
        <v>365</v>
      </c>
      <c r="J208" s="983"/>
      <c r="K208" s="983"/>
      <c r="L208" s="882" t="s">
        <v>129</v>
      </c>
      <c r="M208" s="983" t="s">
        <v>129</v>
      </c>
      <c r="N208" s="983"/>
      <c r="O208" s="983"/>
      <c r="P208" s="983"/>
      <c r="Q208" s="983"/>
      <c r="R208" s="983"/>
      <c r="S208" s="983"/>
      <c r="T208" s="888"/>
      <c r="U208" s="888"/>
      <c r="V208" s="576"/>
      <c r="W208" s="329"/>
      <c r="X208" s="343">
        <v>0</v>
      </c>
      <c r="Y208" s="679" t="s">
        <v>250</v>
      </c>
      <c r="Z208" s="356">
        <v>2000000</v>
      </c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</row>
    <row r="209" spans="1:42" s="9" customFormat="1" ht="15" customHeight="1">
      <c r="A209" s="189"/>
      <c r="B209" s="200"/>
      <c r="C209" s="239"/>
      <c r="D209" s="207"/>
      <c r="E209" s="207"/>
      <c r="F209" s="198"/>
      <c r="G209" s="199"/>
      <c r="H209" s="965">
        <f>X209+Z209</f>
        <v>34300000</v>
      </c>
      <c r="I209" s="1186" t="s">
        <v>485</v>
      </c>
      <c r="J209" s="1187"/>
      <c r="K209" s="1187"/>
      <c r="L209" s="1187"/>
      <c r="M209" s="1187"/>
      <c r="N209" s="1187"/>
      <c r="O209" s="1187"/>
      <c r="P209" s="1187"/>
      <c r="Q209" s="1187"/>
      <c r="R209" s="1187"/>
      <c r="S209" s="1187"/>
      <c r="T209" s="1187"/>
      <c r="U209" s="1187"/>
      <c r="V209" s="1188"/>
      <c r="W209" s="966" t="s">
        <v>419</v>
      </c>
      <c r="X209" s="967">
        <v>34300000</v>
      </c>
      <c r="Y209" s="966"/>
      <c r="Z209" s="968">
        <v>0</v>
      </c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</row>
    <row r="210" spans="1:26" s="89" customFormat="1" ht="21" customHeight="1">
      <c r="A210" s="189"/>
      <c r="B210" s="200"/>
      <c r="C210" s="195" t="s">
        <v>152</v>
      </c>
      <c r="D210" s="201">
        <v>27870000</v>
      </c>
      <c r="E210" s="201">
        <f>H210</f>
        <v>10000000</v>
      </c>
      <c r="F210" s="202">
        <f>E210-D210</f>
        <v>-17870000</v>
      </c>
      <c r="G210" s="203">
        <f>E210/D210*100</f>
        <v>35.88087549336203</v>
      </c>
      <c r="H210" s="204">
        <f>SUM(H211:H216)</f>
        <v>10000000</v>
      </c>
      <c r="I210" s="256" t="s">
        <v>143</v>
      </c>
      <c r="J210" s="331"/>
      <c r="K210" s="331"/>
      <c r="L210" s="331"/>
      <c r="M210" s="331"/>
      <c r="N210" s="331"/>
      <c r="O210" s="331"/>
      <c r="P210" s="331"/>
      <c r="Q210" s="331"/>
      <c r="R210" s="331"/>
      <c r="S210" s="1126">
        <f>X210+Z210</f>
        <v>10000000</v>
      </c>
      <c r="T210" s="1126"/>
      <c r="U210" s="1126"/>
      <c r="V210" s="331"/>
      <c r="W210" s="305" t="s">
        <v>130</v>
      </c>
      <c r="X210" s="335">
        <f>SUM(X211:X216)</f>
        <v>0</v>
      </c>
      <c r="Y210" s="324" t="s">
        <v>131</v>
      </c>
      <c r="Z210" s="348">
        <f>SUM(Z211:Z216)</f>
        <v>10000000</v>
      </c>
    </row>
    <row r="211" spans="1:26" s="89" customFormat="1" ht="15" customHeight="1">
      <c r="A211" s="189"/>
      <c r="B211" s="200"/>
      <c r="C211" s="200"/>
      <c r="D211" s="207"/>
      <c r="E211" s="207"/>
      <c r="F211" s="198"/>
      <c r="G211" s="199"/>
      <c r="H211" s="259">
        <f>X211+Z211</f>
        <v>2000000</v>
      </c>
      <c r="I211" s="1075" t="s">
        <v>356</v>
      </c>
      <c r="J211" s="1076"/>
      <c r="K211" s="1076"/>
      <c r="L211" s="1076"/>
      <c r="M211" s="1076"/>
      <c r="N211" s="1076"/>
      <c r="O211" s="1076"/>
      <c r="P211" s="1076"/>
      <c r="Q211" s="1076"/>
      <c r="R211" s="1076"/>
      <c r="S211" s="1076"/>
      <c r="T211" s="1076"/>
      <c r="U211" s="1076"/>
      <c r="V211" s="1076"/>
      <c r="W211" s="647"/>
      <c r="X211" s="343">
        <v>0</v>
      </c>
      <c r="Y211" s="679" t="s">
        <v>368</v>
      </c>
      <c r="Z211" s="356">
        <v>2000000</v>
      </c>
    </row>
    <row r="212" spans="1:26" s="89" customFormat="1" ht="17.25" customHeight="1">
      <c r="A212" s="189"/>
      <c r="B212" s="200"/>
      <c r="C212" s="200"/>
      <c r="D212" s="207"/>
      <c r="E212" s="207"/>
      <c r="F212" s="198"/>
      <c r="G212" s="199"/>
      <c r="H212" s="259">
        <f>X212+Z212</f>
        <v>2000000</v>
      </c>
      <c r="I212" s="982" t="s">
        <v>366</v>
      </c>
      <c r="J212" s="983"/>
      <c r="K212" s="983"/>
      <c r="L212" s="983"/>
      <c r="M212" s="983"/>
      <c r="N212" s="983"/>
      <c r="O212" s="983"/>
      <c r="P212" s="983"/>
      <c r="Q212" s="983"/>
      <c r="R212" s="983"/>
      <c r="S212" s="983"/>
      <c r="T212" s="576"/>
      <c r="U212" s="576"/>
      <c r="V212" s="576"/>
      <c r="W212" s="329"/>
      <c r="X212" s="343">
        <v>0</v>
      </c>
      <c r="Y212" s="679" t="s">
        <v>246</v>
      </c>
      <c r="Z212" s="356">
        <v>2000000</v>
      </c>
    </row>
    <row r="213" spans="1:26" s="89" customFormat="1" ht="17.25" customHeight="1">
      <c r="A213" s="189"/>
      <c r="B213" s="200"/>
      <c r="C213" s="200"/>
      <c r="D213" s="207"/>
      <c r="E213" s="207"/>
      <c r="F213" s="198"/>
      <c r="G213" s="199"/>
      <c r="H213" s="259">
        <f>X213+Z213</f>
        <v>3000000</v>
      </c>
      <c r="I213" s="1075" t="s">
        <v>532</v>
      </c>
      <c r="J213" s="1076"/>
      <c r="K213" s="1076"/>
      <c r="L213" s="1076"/>
      <c r="M213" s="1076"/>
      <c r="N213" s="1076"/>
      <c r="O213" s="1076"/>
      <c r="P213" s="1076"/>
      <c r="Q213" s="1076"/>
      <c r="R213" s="1076"/>
      <c r="S213" s="1076"/>
      <c r="T213" s="1076"/>
      <c r="U213" s="1076"/>
      <c r="V213" s="1077"/>
      <c r="W213" s="679"/>
      <c r="X213" s="343">
        <v>0</v>
      </c>
      <c r="Y213" s="679" t="s">
        <v>296</v>
      </c>
      <c r="Z213" s="356">
        <v>3000000</v>
      </c>
    </row>
    <row r="214" spans="1:26" s="89" customFormat="1" ht="17.25" customHeight="1">
      <c r="A214" s="189"/>
      <c r="B214" s="200"/>
      <c r="C214" s="200"/>
      <c r="D214" s="207"/>
      <c r="E214" s="207"/>
      <c r="F214" s="198"/>
      <c r="G214" s="199"/>
      <c r="H214" s="259">
        <f>X214+Z214</f>
        <v>3000000</v>
      </c>
      <c r="I214" s="1183" t="s">
        <v>403</v>
      </c>
      <c r="J214" s="1184"/>
      <c r="K214" s="1184"/>
      <c r="L214" s="1184"/>
      <c r="M214" s="1184"/>
      <c r="N214" s="1184"/>
      <c r="O214" s="1184"/>
      <c r="P214" s="1184"/>
      <c r="Q214" s="1184"/>
      <c r="R214" s="1184"/>
      <c r="S214" s="1184"/>
      <c r="T214" s="1184"/>
      <c r="U214" s="1184"/>
      <c r="V214" s="1185"/>
      <c r="W214" s="329"/>
      <c r="X214" s="770">
        <v>0</v>
      </c>
      <c r="Y214" s="679" t="s">
        <v>367</v>
      </c>
      <c r="Z214" s="356">
        <v>3000000</v>
      </c>
    </row>
    <row r="215" spans="1:26" s="89" customFormat="1" ht="17.25" customHeight="1">
      <c r="A215" s="189"/>
      <c r="B215" s="200"/>
      <c r="C215" s="200"/>
      <c r="D215" s="207"/>
      <c r="E215" s="207"/>
      <c r="F215" s="198"/>
      <c r="G215" s="199"/>
      <c r="H215" s="248">
        <f>Z215</f>
        <v>0</v>
      </c>
      <c r="I215" s="1180" t="s">
        <v>410</v>
      </c>
      <c r="J215" s="1181"/>
      <c r="K215" s="1181"/>
      <c r="L215" s="1181"/>
      <c r="M215" s="1181"/>
      <c r="N215" s="1181" t="s">
        <v>409</v>
      </c>
      <c r="O215" s="1181"/>
      <c r="P215" s="1181"/>
      <c r="Q215" s="1181"/>
      <c r="R215" s="1181"/>
      <c r="S215" s="1181"/>
      <c r="T215" s="1181"/>
      <c r="U215" s="1181"/>
      <c r="V215" s="1182"/>
      <c r="W215" s="631"/>
      <c r="X215" s="677"/>
      <c r="Y215" s="655" t="s">
        <v>129</v>
      </c>
      <c r="Z215" s="678">
        <v>0</v>
      </c>
    </row>
    <row r="216" spans="1:26" s="89" customFormat="1" ht="17.25" customHeight="1">
      <c r="A216" s="189"/>
      <c r="B216" s="200"/>
      <c r="C216" s="200"/>
      <c r="D216" s="207"/>
      <c r="E216" s="207"/>
      <c r="F216" s="198"/>
      <c r="G216" s="199"/>
      <c r="H216" s="259">
        <f>X216+Z216</f>
        <v>0</v>
      </c>
      <c r="I216" s="982" t="s">
        <v>402</v>
      </c>
      <c r="J216" s="983"/>
      <c r="K216" s="983"/>
      <c r="L216" s="983"/>
      <c r="M216" s="983"/>
      <c r="N216" s="983"/>
      <c r="O216" s="983"/>
      <c r="P216" s="983"/>
      <c r="Q216" s="983"/>
      <c r="R216" s="983"/>
      <c r="S216" s="576"/>
      <c r="T216" s="576"/>
      <c r="U216" s="576"/>
      <c r="V216" s="653"/>
      <c r="W216" s="679"/>
      <c r="X216" s="770"/>
      <c r="Y216" s="679" t="s">
        <v>129</v>
      </c>
      <c r="Z216" s="356">
        <v>0</v>
      </c>
    </row>
    <row r="217" spans="1:42" s="9" customFormat="1" ht="17.25" customHeight="1">
      <c r="A217" s="270" t="s">
        <v>86</v>
      </c>
      <c r="B217" s="263"/>
      <c r="C217" s="263"/>
      <c r="D217" s="191">
        <f>SUM(D218,D233)</f>
        <v>928229639</v>
      </c>
      <c r="E217" s="191">
        <f>SUM(E218,E233)</f>
        <v>867279810</v>
      </c>
      <c r="F217" s="271">
        <f>E217-D217</f>
        <v>-60949829</v>
      </c>
      <c r="G217" s="871">
        <f>E217/D217*100</f>
        <v>93.43375535113677</v>
      </c>
      <c r="H217" s="382">
        <f>H218+H233</f>
        <v>867279810</v>
      </c>
      <c r="I217" s="383" t="s">
        <v>143</v>
      </c>
      <c r="J217" s="577"/>
      <c r="K217" s="577"/>
      <c r="L217" s="577"/>
      <c r="M217" s="577"/>
      <c r="N217" s="577"/>
      <c r="O217" s="577"/>
      <c r="P217" s="577"/>
      <c r="Q217" s="577"/>
      <c r="R217" s="1194">
        <f>X217+Z217</f>
        <v>867279810</v>
      </c>
      <c r="S217" s="1194"/>
      <c r="T217" s="1194"/>
      <c r="U217" s="1194"/>
      <c r="V217" s="1195"/>
      <c r="W217" s="778" t="s">
        <v>130</v>
      </c>
      <c r="X217" s="772">
        <f>X218+X233</f>
        <v>23218000</v>
      </c>
      <c r="Y217" s="771" t="s">
        <v>131</v>
      </c>
      <c r="Z217" s="384">
        <f>Z218+Z233</f>
        <v>844061810</v>
      </c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</row>
    <row r="218" spans="1:42" s="9" customFormat="1" ht="17.25" customHeight="1">
      <c r="A218" s="194"/>
      <c r="B218" s="195" t="s">
        <v>87</v>
      </c>
      <c r="C218" s="251"/>
      <c r="D218" s="252">
        <f>SUM(D219:D232)</f>
        <v>925229639</v>
      </c>
      <c r="E218" s="252">
        <f>SUM(E219:E232)</f>
        <v>859479810</v>
      </c>
      <c r="F218" s="253">
        <f>E218-D218</f>
        <v>-65749829</v>
      </c>
      <c r="G218" s="238">
        <f>E218/D218*100</f>
        <v>92.89367458320258</v>
      </c>
      <c r="H218" s="387">
        <f>H219+H222+H224+H226</f>
        <v>859479810</v>
      </c>
      <c r="I218" s="365" t="s">
        <v>143</v>
      </c>
      <c r="J218" s="578"/>
      <c r="K218" s="578"/>
      <c r="L218" s="578"/>
      <c r="M218" s="578"/>
      <c r="N218" s="578"/>
      <c r="O218" s="578"/>
      <c r="P218" s="578"/>
      <c r="Q218" s="578"/>
      <c r="R218" s="1121">
        <f>X218+Z218</f>
        <v>859479810</v>
      </c>
      <c r="S218" s="1121"/>
      <c r="T218" s="1121"/>
      <c r="U218" s="1121"/>
      <c r="V218" s="1122"/>
      <c r="W218" s="779" t="s">
        <v>130</v>
      </c>
      <c r="X218" s="388">
        <f>X219+X222+X224+X226</f>
        <v>23218000</v>
      </c>
      <c r="Y218" s="389" t="s">
        <v>131</v>
      </c>
      <c r="Z218" s="390">
        <f>Z219+Z222+Z224+Z226</f>
        <v>836261810</v>
      </c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</row>
    <row r="219" spans="1:42" s="9" customFormat="1" ht="17.25" customHeight="1">
      <c r="A219" s="189"/>
      <c r="B219" s="200"/>
      <c r="C219" s="190" t="s">
        <v>101</v>
      </c>
      <c r="D219" s="265">
        <v>39500000</v>
      </c>
      <c r="E219" s="265">
        <f>H219</f>
        <v>42939000</v>
      </c>
      <c r="F219" s="198">
        <f>E219-D219</f>
        <v>3439000</v>
      </c>
      <c r="G219" s="199"/>
      <c r="H219" s="273">
        <f>X219+Z219</f>
        <v>42939000</v>
      </c>
      <c r="I219" s="233" t="s">
        <v>143</v>
      </c>
      <c r="J219" s="539"/>
      <c r="K219" s="539"/>
      <c r="L219" s="539"/>
      <c r="M219" s="539"/>
      <c r="N219" s="539"/>
      <c r="O219" s="539"/>
      <c r="P219" s="539"/>
      <c r="Q219" s="539"/>
      <c r="R219" s="539"/>
      <c r="S219" s="539"/>
      <c r="T219" s="539"/>
      <c r="U219" s="539"/>
      <c r="V219" s="539"/>
      <c r="W219" s="551" t="s">
        <v>130</v>
      </c>
      <c r="X219" s="344">
        <f>X220</f>
        <v>23218000</v>
      </c>
      <c r="Y219" s="385" t="s">
        <v>144</v>
      </c>
      <c r="Z219" s="386">
        <f>Z220+Z221</f>
        <v>19721000</v>
      </c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</row>
    <row r="220" spans="1:42" s="9" customFormat="1" ht="17.25" customHeight="1">
      <c r="A220" s="189"/>
      <c r="B220" s="200"/>
      <c r="C220" s="190"/>
      <c r="D220" s="265"/>
      <c r="E220" s="265"/>
      <c r="F220" s="198"/>
      <c r="G220" s="199"/>
      <c r="H220" s="274">
        <f>X220+Z220</f>
        <v>39939000</v>
      </c>
      <c r="I220" s="1224" t="s">
        <v>407</v>
      </c>
      <c r="J220" s="1225"/>
      <c r="K220" s="1225"/>
      <c r="L220" s="1225"/>
      <c r="M220" s="1225"/>
      <c r="N220" s="1225"/>
      <c r="O220" s="1225"/>
      <c r="P220" s="1225"/>
      <c r="Q220" s="1225"/>
      <c r="R220" s="1225"/>
      <c r="S220" s="1225"/>
      <c r="T220" s="1225"/>
      <c r="U220" s="1225"/>
      <c r="V220" s="1226"/>
      <c r="W220" s="887" t="s">
        <v>130</v>
      </c>
      <c r="X220" s="340">
        <v>23218000</v>
      </c>
      <c r="Y220" s="326"/>
      <c r="Z220" s="353">
        <v>16721000</v>
      </c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</row>
    <row r="221" spans="1:42" s="9" customFormat="1" ht="17.25" customHeight="1">
      <c r="A221" s="189"/>
      <c r="B221" s="200"/>
      <c r="C221" s="190"/>
      <c r="D221" s="265"/>
      <c r="E221" s="265"/>
      <c r="F221" s="198"/>
      <c r="G221" s="199"/>
      <c r="H221" s="264">
        <f>X221+Z221</f>
        <v>3000000</v>
      </c>
      <c r="I221" s="768" t="s">
        <v>361</v>
      </c>
      <c r="J221" s="769"/>
      <c r="K221" s="769"/>
      <c r="L221" s="769"/>
      <c r="M221" s="769"/>
      <c r="N221" s="769"/>
      <c r="O221" s="769"/>
      <c r="P221" s="769"/>
      <c r="Q221" s="769"/>
      <c r="R221" s="769"/>
      <c r="S221" s="769"/>
      <c r="T221" s="769"/>
      <c r="U221" s="769"/>
      <c r="V221" s="769"/>
      <c r="W221" s="780"/>
      <c r="X221" s="337"/>
      <c r="Y221" s="307"/>
      <c r="Z221" s="350">
        <v>3000000</v>
      </c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</row>
    <row r="222" spans="1:42" s="9" customFormat="1" ht="17.25" customHeight="1">
      <c r="A222" s="189"/>
      <c r="B222" s="200"/>
      <c r="C222" s="196" t="s">
        <v>119</v>
      </c>
      <c r="D222" s="274">
        <v>1000000</v>
      </c>
      <c r="E222" s="274">
        <f>H222</f>
        <v>1000000</v>
      </c>
      <c r="F222" s="241">
        <f>E222-D222</f>
        <v>0</v>
      </c>
      <c r="G222" s="203"/>
      <c r="H222" s="273">
        <f>H223</f>
        <v>1000000</v>
      </c>
      <c r="I222" s="233" t="s">
        <v>143</v>
      </c>
      <c r="J222" s="539"/>
      <c r="K222" s="539"/>
      <c r="L222" s="539"/>
      <c r="M222" s="539"/>
      <c r="N222" s="539"/>
      <c r="O222" s="539"/>
      <c r="P222" s="539"/>
      <c r="Q222" s="539"/>
      <c r="R222" s="539"/>
      <c r="S222" s="539"/>
      <c r="T222" s="539"/>
      <c r="U222" s="539"/>
      <c r="V222" s="539"/>
      <c r="W222" s="305" t="s">
        <v>130</v>
      </c>
      <c r="X222" s="335">
        <f>X223</f>
        <v>0</v>
      </c>
      <c r="Y222" s="324" t="s">
        <v>131</v>
      </c>
      <c r="Z222" s="348">
        <f>Z223</f>
        <v>1000000</v>
      </c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</row>
    <row r="223" spans="1:42" s="9" customFormat="1" ht="17.25" customHeight="1">
      <c r="A223" s="189"/>
      <c r="B223" s="200"/>
      <c r="C223" s="263"/>
      <c r="D223" s="265"/>
      <c r="E223" s="265"/>
      <c r="F223" s="198"/>
      <c r="G223" s="199"/>
      <c r="H223" s="264">
        <f>Z223</f>
        <v>1000000</v>
      </c>
      <c r="I223" s="1199" t="s">
        <v>217</v>
      </c>
      <c r="J223" s="1200"/>
      <c r="K223" s="1200"/>
      <c r="L223" s="1200"/>
      <c r="M223" s="1200"/>
      <c r="N223" s="1200"/>
      <c r="O223" s="1200"/>
      <c r="P223" s="1200"/>
      <c r="Q223" s="1200"/>
      <c r="R223" s="1200"/>
      <c r="S223" s="1200"/>
      <c r="T223" s="1200"/>
      <c r="U223" s="1200"/>
      <c r="V223" s="1200"/>
      <c r="W223" s="320"/>
      <c r="X223" s="332">
        <v>0</v>
      </c>
      <c r="Y223" s="323"/>
      <c r="Z223" s="347">
        <v>1000000</v>
      </c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</row>
    <row r="224" spans="1:42" s="9" customFormat="1" ht="17.25" customHeight="1">
      <c r="A224" s="189"/>
      <c r="B224" s="200"/>
      <c r="C224" s="190" t="s">
        <v>97</v>
      </c>
      <c r="D224" s="274">
        <v>1500000</v>
      </c>
      <c r="E224" s="274">
        <f>H224</f>
        <v>1500000</v>
      </c>
      <c r="F224" s="202">
        <f>E224-D224</f>
        <v>0</v>
      </c>
      <c r="G224" s="203">
        <f>E224/D224*100</f>
        <v>100</v>
      </c>
      <c r="H224" s="275">
        <f>H225</f>
        <v>1500000</v>
      </c>
      <c r="I224" s="233" t="s">
        <v>143</v>
      </c>
      <c r="J224" s="539"/>
      <c r="K224" s="539"/>
      <c r="L224" s="539"/>
      <c r="M224" s="539"/>
      <c r="N224" s="539"/>
      <c r="O224" s="539"/>
      <c r="P224" s="539"/>
      <c r="Q224" s="539"/>
      <c r="R224" s="539"/>
      <c r="S224" s="539"/>
      <c r="T224" s="539"/>
      <c r="U224" s="539"/>
      <c r="V224" s="539"/>
      <c r="W224" s="312" t="s">
        <v>147</v>
      </c>
      <c r="X224" s="335">
        <f>X225</f>
        <v>0</v>
      </c>
      <c r="Y224" s="324" t="s">
        <v>131</v>
      </c>
      <c r="Z224" s="348">
        <f>Z225</f>
        <v>1500000</v>
      </c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</row>
    <row r="225" spans="1:42" s="9" customFormat="1" ht="17.25" customHeight="1">
      <c r="A225" s="189"/>
      <c r="B225" s="200"/>
      <c r="C225" s="190"/>
      <c r="D225" s="265"/>
      <c r="E225" s="265"/>
      <c r="F225" s="198"/>
      <c r="G225" s="199"/>
      <c r="H225" s="265">
        <f>X225+Z225</f>
        <v>1500000</v>
      </c>
      <c r="I225" s="1197" t="s">
        <v>148</v>
      </c>
      <c r="J225" s="1198"/>
      <c r="K225" s="1198"/>
      <c r="L225" s="1198"/>
      <c r="M225" s="1198"/>
      <c r="N225" s="1198"/>
      <c r="O225" s="1198"/>
      <c r="P225" s="1198"/>
      <c r="Q225" s="1198"/>
      <c r="R225" s="1198"/>
      <c r="S225" s="1198"/>
      <c r="T225" s="1198"/>
      <c r="U225" s="1198"/>
      <c r="V225" s="1198"/>
      <c r="W225" s="320"/>
      <c r="X225" s="332">
        <v>0</v>
      </c>
      <c r="Y225" s="323"/>
      <c r="Z225" s="347">
        <v>1500000</v>
      </c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</row>
    <row r="226" spans="1:26" s="89" customFormat="1" ht="17.25" customHeight="1">
      <c r="A226" s="189"/>
      <c r="B226" s="200"/>
      <c r="C226" s="1142" t="s">
        <v>169</v>
      </c>
      <c r="D226" s="225">
        <v>883229639</v>
      </c>
      <c r="E226" s="225">
        <f>H226</f>
        <v>814040810</v>
      </c>
      <c r="F226" s="241">
        <f>E226-D226</f>
        <v>-69188829</v>
      </c>
      <c r="G226" s="276">
        <f>E226/D226*100</f>
        <v>92.16638279051232</v>
      </c>
      <c r="H226" s="204">
        <f>SUM(H227:H232)</f>
        <v>814040810</v>
      </c>
      <c r="I226" s="233" t="s">
        <v>143</v>
      </c>
      <c r="J226" s="539"/>
      <c r="K226" s="539"/>
      <c r="L226" s="539"/>
      <c r="M226" s="539"/>
      <c r="N226" s="539"/>
      <c r="O226" s="539"/>
      <c r="P226" s="539"/>
      <c r="Q226" s="539"/>
      <c r="R226" s="1126">
        <f>X226+Z226</f>
        <v>814040810</v>
      </c>
      <c r="S226" s="1126"/>
      <c r="T226" s="1126"/>
      <c r="U226" s="1126"/>
      <c r="V226" s="1127"/>
      <c r="W226" s="312" t="s">
        <v>147</v>
      </c>
      <c r="X226" s="335">
        <f>SUM(X227:X232)</f>
        <v>0</v>
      </c>
      <c r="Y226" s="324" t="s">
        <v>144</v>
      </c>
      <c r="Z226" s="348">
        <f>SUM(Z227:Z232)</f>
        <v>814040810</v>
      </c>
    </row>
    <row r="227" spans="1:26" s="89" customFormat="1" ht="15" customHeight="1">
      <c r="A227" s="189"/>
      <c r="B227" s="200"/>
      <c r="C227" s="1141"/>
      <c r="D227" s="211"/>
      <c r="E227" s="211"/>
      <c r="F227" s="222">
        <f>E227-D227</f>
        <v>0</v>
      </c>
      <c r="G227" s="199"/>
      <c r="H227" s="259">
        <f>X227+Z227</f>
        <v>700680810</v>
      </c>
      <c r="I227" s="1164" t="s">
        <v>299</v>
      </c>
      <c r="J227" s="1165"/>
      <c r="K227" s="1165"/>
      <c r="L227" s="1165"/>
      <c r="M227" s="1165"/>
      <c r="N227" s="1165"/>
      <c r="O227" s="1165"/>
      <c r="P227" s="1165"/>
      <c r="Q227" s="1165"/>
      <c r="R227" s="1165"/>
      <c r="S227" s="628"/>
      <c r="T227" s="628"/>
      <c r="U227" s="628"/>
      <c r="V227" s="628"/>
      <c r="W227" s="314"/>
      <c r="X227" s="337"/>
      <c r="Y227" s="307"/>
      <c r="Z227" s="350">
        <v>700680810</v>
      </c>
    </row>
    <row r="228" spans="1:26" s="89" customFormat="1" ht="15" customHeight="1">
      <c r="A228" s="189"/>
      <c r="B228" s="200"/>
      <c r="C228" s="200"/>
      <c r="D228" s="211"/>
      <c r="E228" s="211"/>
      <c r="F228" s="222">
        <f>E228-D228</f>
        <v>0</v>
      </c>
      <c r="G228" s="199"/>
      <c r="H228" s="211">
        <f>X228+Z228</f>
        <v>5000000</v>
      </c>
      <c r="I228" s="986" t="s">
        <v>376</v>
      </c>
      <c r="J228" s="987"/>
      <c r="K228" s="987"/>
      <c r="L228" s="987"/>
      <c r="M228" s="987"/>
      <c r="N228" s="987"/>
      <c r="O228" s="987"/>
      <c r="P228" s="987"/>
      <c r="Q228" s="987"/>
      <c r="R228" s="987"/>
      <c r="S228" s="987"/>
      <c r="T228" s="987"/>
      <c r="U228" s="987"/>
      <c r="V228" s="987"/>
      <c r="W228" s="314"/>
      <c r="X228" s="337"/>
      <c r="Y228" s="307"/>
      <c r="Z228" s="350">
        <v>5000000</v>
      </c>
    </row>
    <row r="229" spans="1:26" s="89" customFormat="1" ht="15" customHeight="1">
      <c r="A229" s="189"/>
      <c r="B229" s="200"/>
      <c r="C229" s="200"/>
      <c r="D229" s="211"/>
      <c r="E229" s="211"/>
      <c r="F229" s="222"/>
      <c r="G229" s="199"/>
      <c r="H229" s="211">
        <f>Z229</f>
        <v>7500000</v>
      </c>
      <c r="I229" s="1015" t="s">
        <v>288</v>
      </c>
      <c r="J229" s="1016"/>
      <c r="K229" s="1016"/>
      <c r="L229" s="1016"/>
      <c r="M229" s="1016"/>
      <c r="N229" s="1016"/>
      <c r="O229" s="1016"/>
      <c r="P229" s="1016"/>
      <c r="Q229" s="1016"/>
      <c r="R229" s="1016"/>
      <c r="S229" s="1016"/>
      <c r="T229" s="1016"/>
      <c r="U229" s="1016"/>
      <c r="V229" s="1016"/>
      <c r="W229" s="314"/>
      <c r="X229" s="337"/>
      <c r="Y229" s="307"/>
      <c r="Z229" s="350">
        <v>7500000</v>
      </c>
    </row>
    <row r="230" spans="1:26" s="89" customFormat="1" ht="15" customHeight="1">
      <c r="A230" s="189"/>
      <c r="B230" s="200"/>
      <c r="C230" s="200"/>
      <c r="D230" s="211"/>
      <c r="E230" s="211"/>
      <c r="F230" s="222">
        <f>E230-D230</f>
        <v>0</v>
      </c>
      <c r="G230" s="199"/>
      <c r="H230" s="211">
        <f>X230+Z230</f>
        <v>15360000</v>
      </c>
      <c r="I230" s="986" t="s">
        <v>289</v>
      </c>
      <c r="J230" s="987"/>
      <c r="K230" s="987"/>
      <c r="L230" s="987"/>
      <c r="M230" s="987"/>
      <c r="N230" s="987"/>
      <c r="O230" s="987"/>
      <c r="P230" s="987"/>
      <c r="Q230" s="987"/>
      <c r="R230" s="987"/>
      <c r="S230" s="987"/>
      <c r="T230" s="987"/>
      <c r="U230" s="987"/>
      <c r="V230" s="987"/>
      <c r="W230" s="314"/>
      <c r="X230" s="337"/>
      <c r="Y230" s="307"/>
      <c r="Z230" s="350">
        <v>15360000</v>
      </c>
    </row>
    <row r="231" spans="1:26" s="89" customFormat="1" ht="15" customHeight="1">
      <c r="A231" s="189"/>
      <c r="B231" s="200"/>
      <c r="C231" s="200"/>
      <c r="D231" s="211"/>
      <c r="E231" s="211"/>
      <c r="F231" s="198"/>
      <c r="G231" s="199"/>
      <c r="H231" s="211">
        <f>X231+Z231</f>
        <v>5500000</v>
      </c>
      <c r="I231" s="986" t="s">
        <v>503</v>
      </c>
      <c r="J231" s="987"/>
      <c r="K231" s="987"/>
      <c r="L231" s="987"/>
      <c r="M231" s="987"/>
      <c r="N231" s="987"/>
      <c r="O231" s="987"/>
      <c r="P231" s="987"/>
      <c r="Q231" s="987"/>
      <c r="R231" s="987"/>
      <c r="S231" s="987"/>
      <c r="T231" s="987"/>
      <c r="U231" s="987"/>
      <c r="V231" s="987"/>
      <c r="W231" s="314"/>
      <c r="X231" s="337">
        <v>0</v>
      </c>
      <c r="Y231" s="307"/>
      <c r="Z231" s="350">
        <v>5500000</v>
      </c>
    </row>
    <row r="232" spans="1:26" s="89" customFormat="1" ht="15" customHeight="1">
      <c r="A232" s="189"/>
      <c r="B232" s="200"/>
      <c r="C232" s="200"/>
      <c r="D232" s="211"/>
      <c r="E232" s="211"/>
      <c r="F232" s="198"/>
      <c r="G232" s="199"/>
      <c r="H232" s="211">
        <f>Z232</f>
        <v>80000000</v>
      </c>
      <c r="I232" s="1205" t="s">
        <v>502</v>
      </c>
      <c r="J232" s="1206"/>
      <c r="K232" s="1206"/>
      <c r="L232" s="1206"/>
      <c r="M232" s="1206"/>
      <c r="N232" s="1206"/>
      <c r="O232" s="1206"/>
      <c r="P232" s="1206"/>
      <c r="Q232" s="1206"/>
      <c r="R232" s="1206"/>
      <c r="S232" s="1206"/>
      <c r="T232" s="1206"/>
      <c r="U232" s="1206"/>
      <c r="V232" s="1207"/>
      <c r="W232" s="314"/>
      <c r="X232" s="337"/>
      <c r="Y232" s="307"/>
      <c r="Z232" s="350">
        <v>80000000</v>
      </c>
    </row>
    <row r="233" spans="1:42" s="9" customFormat="1" ht="22.5" customHeight="1">
      <c r="A233" s="189"/>
      <c r="B233" s="1141" t="s">
        <v>88</v>
      </c>
      <c r="C233" s="277"/>
      <c r="D233" s="237">
        <f>D234</f>
        <v>3000000</v>
      </c>
      <c r="E233" s="237">
        <f>SUM(E234:E234)</f>
        <v>7800000</v>
      </c>
      <c r="F233" s="253">
        <f>E233-D233</f>
        <v>4800000</v>
      </c>
      <c r="G233" s="238">
        <f>E233/D233*100</f>
        <v>260</v>
      </c>
      <c r="H233" s="870">
        <f>H234</f>
        <v>7800000</v>
      </c>
      <c r="I233" s="360" t="s">
        <v>143</v>
      </c>
      <c r="J233" s="573"/>
      <c r="K233" s="573"/>
      <c r="L233" s="573"/>
      <c r="M233" s="573"/>
      <c r="N233" s="573"/>
      <c r="O233" s="573"/>
      <c r="P233" s="573"/>
      <c r="Q233" s="573"/>
      <c r="R233" s="1121">
        <f>X233+Z233</f>
        <v>7800000</v>
      </c>
      <c r="S233" s="1121"/>
      <c r="T233" s="1121"/>
      <c r="U233" s="1121"/>
      <c r="V233" s="1122"/>
      <c r="W233" s="557" t="s">
        <v>130</v>
      </c>
      <c r="X233" s="554">
        <f>X234</f>
        <v>0</v>
      </c>
      <c r="Y233" s="555" t="s">
        <v>131</v>
      </c>
      <c r="Z233" s="556">
        <f>Z234</f>
        <v>7800000</v>
      </c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</row>
    <row r="234" spans="1:42" s="139" customFormat="1" ht="20.25" customHeight="1">
      <c r="A234" s="189"/>
      <c r="B234" s="1141"/>
      <c r="C234" s="406" t="s">
        <v>151</v>
      </c>
      <c r="D234" s="241">
        <v>3000000</v>
      </c>
      <c r="E234" s="241">
        <f>H234</f>
        <v>7800000</v>
      </c>
      <c r="F234" s="202">
        <f>E234-D234</f>
        <v>4800000</v>
      </c>
      <c r="G234" s="203">
        <v>0</v>
      </c>
      <c r="H234" s="275">
        <f>SUM(H235:H239)</f>
        <v>7800000</v>
      </c>
      <c r="I234" s="256" t="s">
        <v>143</v>
      </c>
      <c r="J234" s="331"/>
      <c r="K234" s="331"/>
      <c r="L234" s="331"/>
      <c r="M234" s="331"/>
      <c r="N234" s="331"/>
      <c r="O234" s="331"/>
      <c r="P234" s="331"/>
      <c r="Q234" s="331"/>
      <c r="R234" s="331"/>
      <c r="S234" s="331"/>
      <c r="T234" s="331"/>
      <c r="U234" s="331"/>
      <c r="V234" s="331"/>
      <c r="W234" s="312" t="s">
        <v>147</v>
      </c>
      <c r="X234" s="335">
        <f>SUM(X236:X238)</f>
        <v>0</v>
      </c>
      <c r="Y234" s="324" t="s">
        <v>144</v>
      </c>
      <c r="Z234" s="348">
        <f>SUM(Z235:Z239)</f>
        <v>7800000</v>
      </c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</row>
    <row r="235" spans="1:26" s="89" customFormat="1" ht="15" customHeight="1">
      <c r="A235" s="189"/>
      <c r="B235" s="200"/>
      <c r="C235" s="297"/>
      <c r="D235" s="222"/>
      <c r="E235" s="222"/>
      <c r="F235" s="198"/>
      <c r="G235" s="199"/>
      <c r="H235" s="278">
        <f>X235+Z235</f>
        <v>300000</v>
      </c>
      <c r="I235" s="1047" t="s">
        <v>504</v>
      </c>
      <c r="J235" s="1048"/>
      <c r="K235" s="1048"/>
      <c r="L235" s="1048"/>
      <c r="M235" s="1048"/>
      <c r="N235" s="1048"/>
      <c r="O235" s="1048"/>
      <c r="P235" s="1048"/>
      <c r="Q235" s="1048"/>
      <c r="R235" s="1048"/>
      <c r="S235" s="1048"/>
      <c r="T235" s="1048"/>
      <c r="U235" s="1048"/>
      <c r="V235" s="1048"/>
      <c r="W235" s="311"/>
      <c r="X235" s="337"/>
      <c r="Y235" s="307"/>
      <c r="Z235" s="350">
        <v>300000</v>
      </c>
    </row>
    <row r="236" spans="1:26" s="89" customFormat="1" ht="15" customHeight="1">
      <c r="A236" s="189"/>
      <c r="B236" s="200"/>
      <c r="C236" s="200"/>
      <c r="D236" s="222"/>
      <c r="E236" s="222"/>
      <c r="F236" s="198"/>
      <c r="G236" s="199"/>
      <c r="H236" s="278">
        <f>X236+Z236</f>
        <v>5000000</v>
      </c>
      <c r="I236" s="1047" t="s">
        <v>369</v>
      </c>
      <c r="J236" s="1048"/>
      <c r="K236" s="1048"/>
      <c r="L236" s="1048"/>
      <c r="M236" s="1048"/>
      <c r="N236" s="1048"/>
      <c r="O236" s="1048"/>
      <c r="P236" s="1048"/>
      <c r="Q236" s="1048"/>
      <c r="R236" s="1048"/>
      <c r="S236" s="1048"/>
      <c r="T236" s="1048"/>
      <c r="U236" s="1048"/>
      <c r="V236" s="1048"/>
      <c r="W236" s="311"/>
      <c r="X236" s="337"/>
      <c r="Y236" s="307"/>
      <c r="Z236" s="350">
        <v>5000000</v>
      </c>
    </row>
    <row r="237" spans="1:26" s="89" customFormat="1" ht="15" customHeight="1">
      <c r="A237" s="189"/>
      <c r="B237" s="200"/>
      <c r="C237" s="200"/>
      <c r="D237" s="222"/>
      <c r="E237" s="222"/>
      <c r="F237" s="198"/>
      <c r="G237" s="199"/>
      <c r="H237" s="278">
        <f>X237+Z237</f>
        <v>1000000</v>
      </c>
      <c r="I237" s="1160" t="s">
        <v>333</v>
      </c>
      <c r="J237" s="1161"/>
      <c r="K237" s="1161"/>
      <c r="L237" s="1161"/>
      <c r="M237" s="1161"/>
      <c r="N237" s="1161"/>
      <c r="O237" s="1161"/>
      <c r="P237" s="1161"/>
      <c r="Q237" s="1161"/>
      <c r="R237" s="1161"/>
      <c r="S237" s="1161"/>
      <c r="T237" s="1161"/>
      <c r="U237" s="1161"/>
      <c r="V237" s="1161"/>
      <c r="W237" s="311"/>
      <c r="X237" s="337"/>
      <c r="Y237" s="307"/>
      <c r="Z237" s="350">
        <v>1000000</v>
      </c>
    </row>
    <row r="238" spans="1:26" s="89" customFormat="1" ht="15" customHeight="1">
      <c r="A238" s="189"/>
      <c r="B238" s="200"/>
      <c r="C238" s="200"/>
      <c r="D238" s="222"/>
      <c r="E238" s="222"/>
      <c r="F238" s="198"/>
      <c r="G238" s="199"/>
      <c r="H238" s="278">
        <f>X238+Z238</f>
        <v>1500000</v>
      </c>
      <c r="I238" s="1171" t="s">
        <v>408</v>
      </c>
      <c r="J238" s="1062"/>
      <c r="K238" s="1062"/>
      <c r="L238" s="1062"/>
      <c r="M238" s="1062"/>
      <c r="N238" s="1062"/>
      <c r="O238" s="1062"/>
      <c r="P238" s="1062"/>
      <c r="Q238" s="1062"/>
      <c r="R238" s="1062"/>
      <c r="S238" s="1062"/>
      <c r="T238" s="1062"/>
      <c r="U238" s="1062"/>
      <c r="V238" s="1062"/>
      <c r="W238" s="311"/>
      <c r="X238" s="337">
        <v>0</v>
      </c>
      <c r="Y238" s="307"/>
      <c r="Z238" s="350">
        <v>1500000</v>
      </c>
    </row>
    <row r="239" spans="1:26" s="89" customFormat="1" ht="15" customHeight="1">
      <c r="A239" s="189"/>
      <c r="B239" s="200"/>
      <c r="C239" s="200"/>
      <c r="D239" s="222"/>
      <c r="E239" s="222"/>
      <c r="F239" s="198"/>
      <c r="G239" s="199"/>
      <c r="H239" s="883">
        <f>Z239</f>
        <v>0</v>
      </c>
      <c r="I239" s="1213" t="s">
        <v>411</v>
      </c>
      <c r="J239" s="1214"/>
      <c r="K239" s="1214"/>
      <c r="L239" s="1214"/>
      <c r="M239" s="1214"/>
      <c r="N239" s="1214"/>
      <c r="O239" s="1214"/>
      <c r="P239" s="1214"/>
      <c r="Q239" s="1214"/>
      <c r="R239" s="1214"/>
      <c r="S239" s="1214"/>
      <c r="T239" s="884"/>
      <c r="U239" s="884"/>
      <c r="V239" s="884"/>
      <c r="W239" s="885"/>
      <c r="X239" s="688"/>
      <c r="Y239" s="777"/>
      <c r="Z239" s="886">
        <v>0</v>
      </c>
    </row>
    <row r="240" spans="1:42" s="722" customFormat="1" ht="9" customHeight="1">
      <c r="A240" s="689" t="s">
        <v>89</v>
      </c>
      <c r="B240" s="712"/>
      <c r="C240" s="712"/>
      <c r="D240" s="713">
        <f>SUM(D241)</f>
        <v>0</v>
      </c>
      <c r="E240" s="713">
        <f>SUM(E241)</f>
        <v>0</v>
      </c>
      <c r="F240" s="714">
        <f>E240-D240</f>
        <v>0</v>
      </c>
      <c r="G240" s="715">
        <v>0</v>
      </c>
      <c r="H240" s="716"/>
      <c r="I240" s="717" t="s">
        <v>139</v>
      </c>
      <c r="J240" s="718"/>
      <c r="K240" s="718"/>
      <c r="L240" s="718"/>
      <c r="M240" s="718"/>
      <c r="N240" s="718"/>
      <c r="O240" s="718"/>
      <c r="P240" s="718"/>
      <c r="Q240" s="718"/>
      <c r="R240" s="718"/>
      <c r="S240" s="718"/>
      <c r="T240" s="718"/>
      <c r="U240" s="718"/>
      <c r="V240" s="718"/>
      <c r="W240" s="719" t="s">
        <v>130</v>
      </c>
      <c r="X240" s="370">
        <f>X241</f>
        <v>0</v>
      </c>
      <c r="Y240" s="720" t="s">
        <v>131</v>
      </c>
      <c r="Z240" s="392">
        <f>Z241</f>
        <v>0</v>
      </c>
      <c r="AA240" s="721"/>
      <c r="AB240" s="721"/>
      <c r="AC240" s="721"/>
      <c r="AD240" s="721"/>
      <c r="AE240" s="721"/>
      <c r="AF240" s="721"/>
      <c r="AG240" s="721"/>
      <c r="AH240" s="721"/>
      <c r="AI240" s="721"/>
      <c r="AJ240" s="721"/>
      <c r="AK240" s="721"/>
      <c r="AL240" s="721"/>
      <c r="AM240" s="721"/>
      <c r="AN240" s="721"/>
      <c r="AO240" s="721"/>
      <c r="AP240" s="721"/>
    </row>
    <row r="241" spans="1:42" s="9" customFormat="1" ht="9" customHeight="1">
      <c r="A241" s="189"/>
      <c r="B241" s="1168" t="s">
        <v>149</v>
      </c>
      <c r="C241" s="196"/>
      <c r="D241" s="274">
        <f>SUM(D242:D243)</f>
        <v>0</v>
      </c>
      <c r="E241" s="274">
        <f>SUM(E242:E243)</f>
        <v>0</v>
      </c>
      <c r="F241" s="202">
        <f>E241-D241</f>
        <v>0</v>
      </c>
      <c r="G241" s="203">
        <v>0</v>
      </c>
      <c r="H241" s="252"/>
      <c r="I241" s="227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320" t="s">
        <v>130</v>
      </c>
      <c r="X241" s="332">
        <f>X242+X243</f>
        <v>0</v>
      </c>
      <c r="Y241" s="323" t="s">
        <v>144</v>
      </c>
      <c r="Z241" s="347">
        <f>Z242+Z243</f>
        <v>0</v>
      </c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</row>
    <row r="242" spans="1:42" s="9" customFormat="1" ht="9" customHeight="1">
      <c r="A242" s="189"/>
      <c r="B242" s="1170"/>
      <c r="C242" s="1168" t="s">
        <v>168</v>
      </c>
      <c r="D242" s="201">
        <v>0</v>
      </c>
      <c r="E242" s="201">
        <v>0</v>
      </c>
      <c r="F242" s="202">
        <f>E242-D242</f>
        <v>0</v>
      </c>
      <c r="G242" s="203">
        <v>0</v>
      </c>
      <c r="H242" s="225">
        <f>X242+Z242</f>
        <v>0</v>
      </c>
      <c r="I242" s="296"/>
      <c r="J242" s="580"/>
      <c r="K242" s="580"/>
      <c r="L242" s="580"/>
      <c r="M242" s="580"/>
      <c r="N242" s="580"/>
      <c r="O242" s="580"/>
      <c r="P242" s="580"/>
      <c r="Q242" s="580"/>
      <c r="R242" s="580"/>
      <c r="S242" s="580"/>
      <c r="T242" s="580"/>
      <c r="U242" s="580"/>
      <c r="V242" s="580"/>
      <c r="W242" s="313"/>
      <c r="X242" s="340">
        <v>0</v>
      </c>
      <c r="Y242" s="326"/>
      <c r="Z242" s="353">
        <v>0</v>
      </c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</row>
    <row r="243" spans="1:42" s="9" customFormat="1" ht="9" customHeight="1">
      <c r="A243" s="270"/>
      <c r="B243" s="280"/>
      <c r="C243" s="1169"/>
      <c r="D243" s="231"/>
      <c r="E243" s="231"/>
      <c r="F243" s="192"/>
      <c r="G243" s="193">
        <v>0</v>
      </c>
      <c r="H243" s="229"/>
      <c r="I243" s="295"/>
      <c r="J243" s="581"/>
      <c r="K243" s="581"/>
      <c r="L243" s="581"/>
      <c r="M243" s="581"/>
      <c r="N243" s="581"/>
      <c r="O243" s="581"/>
      <c r="P243" s="581"/>
      <c r="Q243" s="581"/>
      <c r="R243" s="581"/>
      <c r="S243" s="581"/>
      <c r="T243" s="581"/>
      <c r="U243" s="581"/>
      <c r="V243" s="581"/>
      <c r="W243" s="319"/>
      <c r="X243" s="338">
        <v>0</v>
      </c>
      <c r="Y243" s="188"/>
      <c r="Z243" s="346">
        <v>0</v>
      </c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</row>
    <row r="244" spans="1:26" s="89" customFormat="1" ht="15" customHeight="1">
      <c r="A244" s="194" t="s">
        <v>90</v>
      </c>
      <c r="B244" s="251"/>
      <c r="C244" s="251"/>
      <c r="D244" s="252">
        <f>D245</f>
        <v>2200000</v>
      </c>
      <c r="E244" s="252">
        <f>SUM(E245)</f>
        <v>2200000</v>
      </c>
      <c r="F244" s="253">
        <f>E244-D244</f>
        <v>0</v>
      </c>
      <c r="G244" s="238">
        <f>E244/D244*100</f>
        <v>100</v>
      </c>
      <c r="H244" s="391">
        <f>H245</f>
        <v>2200000</v>
      </c>
      <c r="I244" s="402" t="s">
        <v>143</v>
      </c>
      <c r="J244" s="579"/>
      <c r="K244" s="579"/>
      <c r="L244" s="579"/>
      <c r="M244" s="579"/>
      <c r="N244" s="579"/>
      <c r="O244" s="579"/>
      <c r="P244" s="579"/>
      <c r="Q244" s="579"/>
      <c r="R244" s="579"/>
      <c r="S244" s="579"/>
      <c r="T244" s="579"/>
      <c r="U244" s="579"/>
      <c r="V244" s="579"/>
      <c r="W244" s="393" t="s">
        <v>147</v>
      </c>
      <c r="X244" s="370">
        <f>X245</f>
        <v>0</v>
      </c>
      <c r="Y244" s="371" t="s">
        <v>144</v>
      </c>
      <c r="Z244" s="392">
        <f>Z245</f>
        <v>2200000</v>
      </c>
    </row>
    <row r="245" spans="1:42" s="9" customFormat="1" ht="15" customHeight="1">
      <c r="A245" s="189"/>
      <c r="B245" s="200" t="s">
        <v>91</v>
      </c>
      <c r="C245" s="281"/>
      <c r="D245" s="282">
        <f>D246</f>
        <v>2200000</v>
      </c>
      <c r="E245" s="282">
        <f>SUM(E246)</f>
        <v>2200000</v>
      </c>
      <c r="F245" s="198">
        <f>E245-D245</f>
        <v>0</v>
      </c>
      <c r="G245" s="199">
        <f>E245/D245*100</f>
        <v>100</v>
      </c>
      <c r="H245" s="283">
        <f>H246</f>
        <v>2200000</v>
      </c>
      <c r="I245" s="403"/>
      <c r="J245" s="582"/>
      <c r="K245" s="582"/>
      <c r="L245" s="582"/>
      <c r="M245" s="582"/>
      <c r="N245" s="582"/>
      <c r="O245" s="582"/>
      <c r="P245" s="582"/>
      <c r="Q245" s="582"/>
      <c r="R245" s="582"/>
      <c r="S245" s="582"/>
      <c r="T245" s="582"/>
      <c r="U245" s="582"/>
      <c r="V245" s="582"/>
      <c r="W245" s="322" t="s">
        <v>130</v>
      </c>
      <c r="X245" s="332">
        <f>X246</f>
        <v>0</v>
      </c>
      <c r="Y245" s="323" t="s">
        <v>144</v>
      </c>
      <c r="Z245" s="347">
        <f>Z246</f>
        <v>2200000</v>
      </c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</row>
    <row r="246" spans="1:42" s="9" customFormat="1" ht="15" customHeight="1">
      <c r="A246" s="189"/>
      <c r="B246" s="239"/>
      <c r="C246" s="195" t="s">
        <v>92</v>
      </c>
      <c r="D246" s="201">
        <v>2200000</v>
      </c>
      <c r="E246" s="201">
        <f>H246</f>
        <v>2200000</v>
      </c>
      <c r="F246" s="202">
        <f>E246-D246</f>
        <v>0</v>
      </c>
      <c r="G246" s="203">
        <f>E246/D246*100</f>
        <v>100</v>
      </c>
      <c r="H246" s="208">
        <f>SUM(H247:H248)</f>
        <v>2200000</v>
      </c>
      <c r="I246" s="227" t="s">
        <v>143</v>
      </c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395" t="s">
        <v>147</v>
      </c>
      <c r="X246" s="336">
        <f>SUM(X247:X248)</f>
        <v>0</v>
      </c>
      <c r="Y246" s="325" t="s">
        <v>144</v>
      </c>
      <c r="Z246" s="349">
        <f>SUM(Z247:Z248)</f>
        <v>2200000</v>
      </c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</row>
    <row r="247" spans="1:26" ht="15" customHeight="1">
      <c r="A247" s="189"/>
      <c r="B247" s="200"/>
      <c r="C247" s="200"/>
      <c r="D247" s="228"/>
      <c r="E247" s="228"/>
      <c r="F247" s="284"/>
      <c r="G247" s="284"/>
      <c r="H247" s="241">
        <f>X247+Z247</f>
        <v>200000</v>
      </c>
      <c r="I247" s="1164" t="s">
        <v>397</v>
      </c>
      <c r="J247" s="1165"/>
      <c r="K247" s="1165"/>
      <c r="L247" s="1165"/>
      <c r="M247" s="1165"/>
      <c r="N247" s="1165"/>
      <c r="O247" s="1165"/>
      <c r="P247" s="1165"/>
      <c r="Q247" s="1165"/>
      <c r="R247" s="1165"/>
      <c r="S247" s="1165"/>
      <c r="T247" s="1165"/>
      <c r="U247" s="1165"/>
      <c r="V247" s="1165"/>
      <c r="W247" s="313"/>
      <c r="X247" s="340">
        <v>0</v>
      </c>
      <c r="Y247" s="326"/>
      <c r="Z247" s="353">
        <v>200000</v>
      </c>
    </row>
    <row r="248" spans="1:26" ht="15" customHeight="1">
      <c r="A248" s="189"/>
      <c r="B248" s="279"/>
      <c r="C248" s="279"/>
      <c r="D248" s="285"/>
      <c r="E248" s="285"/>
      <c r="F248" s="286"/>
      <c r="G248" s="286"/>
      <c r="H248" s="246">
        <f>X248+Z248</f>
        <v>2000000</v>
      </c>
      <c r="I248" s="988" t="s">
        <v>412</v>
      </c>
      <c r="J248" s="989"/>
      <c r="K248" s="989"/>
      <c r="L248" s="989"/>
      <c r="M248" s="989"/>
      <c r="N248" s="989"/>
      <c r="O248" s="989"/>
      <c r="P248" s="989"/>
      <c r="Q248" s="989"/>
      <c r="R248" s="989"/>
      <c r="S248" s="989"/>
      <c r="T248" s="989"/>
      <c r="U248" s="989"/>
      <c r="V248" s="989"/>
      <c r="W248" s="319"/>
      <c r="X248" s="338">
        <v>0</v>
      </c>
      <c r="Y248" s="188"/>
      <c r="Z248" s="346">
        <v>2000000</v>
      </c>
    </row>
    <row r="249" spans="1:26" ht="15" customHeight="1">
      <c r="A249" s="1166" t="s">
        <v>150</v>
      </c>
      <c r="B249" s="277"/>
      <c r="C249" s="277"/>
      <c r="D249" s="249">
        <f>D250</f>
        <v>1628021</v>
      </c>
      <c r="E249" s="249">
        <f>E250</f>
        <v>0</v>
      </c>
      <c r="F249" s="287">
        <f>E249-D249</f>
        <v>-1628021</v>
      </c>
      <c r="G249" s="287"/>
      <c r="H249" s="394">
        <f>H250</f>
        <v>0</v>
      </c>
      <c r="I249" s="402" t="s">
        <v>143</v>
      </c>
      <c r="J249" s="579"/>
      <c r="K249" s="579"/>
      <c r="L249" s="579"/>
      <c r="M249" s="579"/>
      <c r="N249" s="579"/>
      <c r="O249" s="579"/>
      <c r="P249" s="579"/>
      <c r="Q249" s="579"/>
      <c r="R249" s="1172">
        <f>X249+Z249</f>
        <v>0</v>
      </c>
      <c r="S249" s="1172"/>
      <c r="T249" s="1172"/>
      <c r="U249" s="1172"/>
      <c r="V249" s="1173"/>
      <c r="W249" s="393" t="s">
        <v>130</v>
      </c>
      <c r="X249" s="370">
        <f>X250</f>
        <v>0</v>
      </c>
      <c r="Y249" s="371" t="s">
        <v>144</v>
      </c>
      <c r="Z249" s="392">
        <f>Z250</f>
        <v>0</v>
      </c>
    </row>
    <row r="250" spans="1:26" ht="13.5" customHeight="1">
      <c r="A250" s="1167"/>
      <c r="B250" s="1142" t="s">
        <v>105</v>
      </c>
      <c r="C250" s="277"/>
      <c r="D250" s="201">
        <f>D251+D252</f>
        <v>1628021</v>
      </c>
      <c r="E250" s="201">
        <f>E251+E252</f>
        <v>0</v>
      </c>
      <c r="F250" s="287">
        <f>F251+F252</f>
        <v>-1628021</v>
      </c>
      <c r="G250" s="287"/>
      <c r="H250" s="396">
        <f>X250+Z250</f>
        <v>0</v>
      </c>
      <c r="I250" s="404" t="s">
        <v>175</v>
      </c>
      <c r="J250" s="583"/>
      <c r="K250" s="583"/>
      <c r="L250" s="583"/>
      <c r="M250" s="583"/>
      <c r="N250" s="583"/>
      <c r="O250" s="583"/>
      <c r="P250" s="583"/>
      <c r="Q250" s="583"/>
      <c r="R250" s="583"/>
      <c r="S250" s="583"/>
      <c r="T250" s="583"/>
      <c r="U250" s="583"/>
      <c r="V250" s="583"/>
      <c r="W250" s="397" t="s">
        <v>147</v>
      </c>
      <c r="X250" s="398">
        <f>X251+X252</f>
        <v>0</v>
      </c>
      <c r="Y250" s="399" t="s">
        <v>131</v>
      </c>
      <c r="Z250" s="400">
        <f>Z251+Z252</f>
        <v>0</v>
      </c>
    </row>
    <row r="251" spans="1:26" ht="21" customHeight="1">
      <c r="A251" s="288"/>
      <c r="B251" s="1141"/>
      <c r="C251" s="195" t="s">
        <v>214</v>
      </c>
      <c r="D251" s="225">
        <v>6077</v>
      </c>
      <c r="E251" s="225">
        <f>X251</f>
        <v>0</v>
      </c>
      <c r="F251" s="289">
        <f>E251-D251</f>
        <v>-6077</v>
      </c>
      <c r="G251" s="289"/>
      <c r="H251" s="604">
        <f>X251+Z251</f>
        <v>0</v>
      </c>
      <c r="I251" s="1060" t="s">
        <v>223</v>
      </c>
      <c r="J251" s="1061"/>
      <c r="K251" s="1061"/>
      <c r="L251" s="1061"/>
      <c r="M251" s="1061"/>
      <c r="N251" s="1061"/>
      <c r="O251" s="1061"/>
      <c r="P251" s="1061"/>
      <c r="Q251" s="1061"/>
      <c r="R251" s="1061"/>
      <c r="S251" s="1061"/>
      <c r="T251" s="1061"/>
      <c r="U251" s="1061"/>
      <c r="V251" s="1223"/>
      <c r="W251" s="395" t="s">
        <v>130</v>
      </c>
      <c r="X251" s="336">
        <v>0</v>
      </c>
      <c r="Y251" s="325" t="s">
        <v>144</v>
      </c>
      <c r="Z251" s="349">
        <v>0</v>
      </c>
    </row>
    <row r="252" spans="1:26" ht="15" customHeight="1">
      <c r="A252" s="288"/>
      <c r="B252" s="200"/>
      <c r="C252" s="1141" t="s">
        <v>167</v>
      </c>
      <c r="D252" s="211">
        <f>SUM(D253:D256)</f>
        <v>1621944</v>
      </c>
      <c r="E252" s="211">
        <f>SUM(E253:E256)</f>
        <v>0</v>
      </c>
      <c r="F252" s="284">
        <f>E252-D252</f>
        <v>-1621944</v>
      </c>
      <c r="G252" s="284"/>
      <c r="H252" s="401">
        <f>SUM(H253:H256)</f>
        <v>0</v>
      </c>
      <c r="I252" s="227" t="s">
        <v>143</v>
      </c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321" t="s">
        <v>147</v>
      </c>
      <c r="X252" s="336">
        <f>SUM(X253:X256)</f>
        <v>0</v>
      </c>
      <c r="Y252" s="323" t="s">
        <v>131</v>
      </c>
      <c r="Z252" s="452">
        <f>SUM(Z253:Z256)</f>
        <v>0</v>
      </c>
    </row>
    <row r="253" spans="1:26" ht="15" customHeight="1">
      <c r="A253" s="288"/>
      <c r="B253" s="200"/>
      <c r="C253" s="1141"/>
      <c r="D253" s="211">
        <v>0</v>
      </c>
      <c r="E253" s="211">
        <f>H253</f>
        <v>0</v>
      </c>
      <c r="F253" s="284">
        <f>E253-D253</f>
        <v>0</v>
      </c>
      <c r="G253" s="284"/>
      <c r="H253" s="241">
        <f>X253+Z253</f>
        <v>0</v>
      </c>
      <c r="I253" s="1219" t="s">
        <v>467</v>
      </c>
      <c r="J253" s="1220"/>
      <c r="K253" s="1220"/>
      <c r="L253" s="1220"/>
      <c r="M253" s="1220"/>
      <c r="N253" s="1220"/>
      <c r="O253" s="1220"/>
      <c r="P253" s="1220"/>
      <c r="Q253" s="1220"/>
      <c r="R253" s="1220"/>
      <c r="S253" s="1220"/>
      <c r="T253" s="1220"/>
      <c r="U253" s="1220"/>
      <c r="V253" s="1220"/>
      <c r="W253" s="313" t="s">
        <v>130</v>
      </c>
      <c r="X253" s="340">
        <v>0</v>
      </c>
      <c r="Y253" s="326" t="s">
        <v>144</v>
      </c>
      <c r="Z253" s="353">
        <v>0</v>
      </c>
    </row>
    <row r="254" spans="1:26" ht="15" customHeight="1">
      <c r="A254" s="288"/>
      <c r="B254" s="200"/>
      <c r="C254" s="200"/>
      <c r="D254" s="211">
        <v>11273</v>
      </c>
      <c r="E254" s="211">
        <f>H254</f>
        <v>0</v>
      </c>
      <c r="F254" s="284"/>
      <c r="G254" s="284"/>
      <c r="H254" s="222">
        <f>X254+Z256</f>
        <v>0</v>
      </c>
      <c r="I254" s="1088" t="s">
        <v>396</v>
      </c>
      <c r="J254" s="1089"/>
      <c r="K254" s="1089"/>
      <c r="L254" s="1089"/>
      <c r="M254" s="1089"/>
      <c r="N254" s="1089"/>
      <c r="O254" s="1089"/>
      <c r="P254" s="1089"/>
      <c r="Q254" s="1089"/>
      <c r="R254" s="1089"/>
      <c r="S254" s="1089"/>
      <c r="T254" s="1089"/>
      <c r="U254" s="1089"/>
      <c r="V254" s="1089"/>
      <c r="W254" s="314"/>
      <c r="X254" s="337">
        <v>0</v>
      </c>
      <c r="Y254" s="307"/>
      <c r="Z254" s="350"/>
    </row>
    <row r="255" spans="1:26" ht="15" customHeight="1">
      <c r="A255" s="288"/>
      <c r="B255" s="200"/>
      <c r="C255" s="200"/>
      <c r="D255" s="211">
        <v>1610671</v>
      </c>
      <c r="E255" s="211">
        <f>X255+Z255</f>
        <v>0</v>
      </c>
      <c r="F255" s="284">
        <f>E255-D255</f>
        <v>-1610671</v>
      </c>
      <c r="G255" s="878"/>
      <c r="H255" s="606">
        <f>X255</f>
        <v>0</v>
      </c>
      <c r="I255" s="1216" t="s">
        <v>357</v>
      </c>
      <c r="J255" s="1217"/>
      <c r="K255" s="1217"/>
      <c r="L255" s="1217"/>
      <c r="M255" s="1217"/>
      <c r="N255" s="1217"/>
      <c r="O255" s="1217"/>
      <c r="P255" s="1217"/>
      <c r="Q255" s="1217"/>
      <c r="R255" s="1217"/>
      <c r="S255" s="1217"/>
      <c r="T255" s="1217"/>
      <c r="U255" s="1217"/>
      <c r="V255" s="1218"/>
      <c r="W255" s="879" t="s">
        <v>129</v>
      </c>
      <c r="X255" s="880">
        <v>0</v>
      </c>
      <c r="Y255" s="307"/>
      <c r="Z255" s="350"/>
    </row>
    <row r="256" spans="1:26" ht="15" customHeight="1">
      <c r="A256" s="290"/>
      <c r="B256" s="272"/>
      <c r="C256" s="291"/>
      <c r="D256" s="292">
        <v>0</v>
      </c>
      <c r="E256" s="292">
        <f>X256</f>
        <v>0</v>
      </c>
      <c r="F256" s="670">
        <f>E256-D256</f>
        <v>0</v>
      </c>
      <c r="G256" s="291"/>
      <c r="H256" s="835">
        <f>X256</f>
        <v>0</v>
      </c>
      <c r="I256" s="1067" t="s">
        <v>425</v>
      </c>
      <c r="J256" s="1068"/>
      <c r="K256" s="1068"/>
      <c r="L256" s="1068"/>
      <c r="M256" s="1068"/>
      <c r="N256" s="1068"/>
      <c r="O256" s="1068"/>
      <c r="P256" s="1068"/>
      <c r="Q256" s="1068"/>
      <c r="R256" s="1068"/>
      <c r="S256" s="1068"/>
      <c r="T256" s="1068"/>
      <c r="U256" s="1068"/>
      <c r="V256" s="1069"/>
      <c r="W256" s="833" t="s">
        <v>129</v>
      </c>
      <c r="X256" s="834">
        <v>0</v>
      </c>
      <c r="Y256" s="330"/>
      <c r="Z256" s="357"/>
    </row>
    <row r="257" spans="1:26" ht="15" customHeight="1">
      <c r="A257" s="826"/>
      <c r="B257" s="686"/>
      <c r="C257" s="827"/>
      <c r="D257" s="828"/>
      <c r="E257" s="828"/>
      <c r="F257" s="829"/>
      <c r="G257" s="827"/>
      <c r="H257" s="830"/>
      <c r="I257" s="561"/>
      <c r="J257" s="561"/>
      <c r="K257" s="561"/>
      <c r="L257" s="561"/>
      <c r="M257" s="561"/>
      <c r="N257" s="561"/>
      <c r="O257" s="561"/>
      <c r="P257" s="561"/>
      <c r="Q257" s="561"/>
      <c r="R257" s="561"/>
      <c r="S257" s="561"/>
      <c r="T257" s="561"/>
      <c r="U257" s="561"/>
      <c r="V257" s="561"/>
      <c r="W257" s="831"/>
      <c r="X257" s="832"/>
      <c r="Y257" s="831"/>
      <c r="Z257" s="832"/>
    </row>
    <row r="258" spans="1:23" ht="12">
      <c r="A258" s="53"/>
      <c r="B258" s="53"/>
      <c r="C258" s="53"/>
      <c r="D258" s="156"/>
      <c r="E258" s="156"/>
      <c r="F258" s="155"/>
      <c r="G258" s="155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85"/>
    </row>
    <row r="259" spans="1:23" ht="12">
      <c r="A259" s="53"/>
      <c r="B259" s="53"/>
      <c r="C259" s="53"/>
      <c r="D259" s="156"/>
      <c r="E259" s="156"/>
      <c r="F259" s="155"/>
      <c r="G259" s="155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85"/>
    </row>
    <row r="260" spans="1:23" ht="12">
      <c r="A260" s="53"/>
      <c r="B260" s="53"/>
      <c r="C260" s="53"/>
      <c r="D260" s="156"/>
      <c r="E260" s="156"/>
      <c r="F260" s="155"/>
      <c r="G260" s="155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85"/>
    </row>
    <row r="261" spans="1:23" ht="12">
      <c r="A261" s="53"/>
      <c r="B261" s="53"/>
      <c r="C261" s="53"/>
      <c r="D261" s="156"/>
      <c r="E261" s="156"/>
      <c r="F261" s="155"/>
      <c r="G261" s="155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85"/>
    </row>
    <row r="262" spans="1:23" ht="12">
      <c r="A262" s="53"/>
      <c r="B262" s="53"/>
      <c r="C262" s="53"/>
      <c r="D262" s="156"/>
      <c r="E262" s="156"/>
      <c r="F262" s="155"/>
      <c r="G262" s="155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85"/>
    </row>
    <row r="263" spans="1:23" ht="12">
      <c r="A263" s="53"/>
      <c r="B263" s="53"/>
      <c r="C263" s="53"/>
      <c r="D263" s="156"/>
      <c r="E263" s="156"/>
      <c r="F263" s="155"/>
      <c r="G263" s="155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85"/>
    </row>
    <row r="264" spans="1:23" ht="12">
      <c r="A264" s="53"/>
      <c r="B264" s="53"/>
      <c r="C264" s="53"/>
      <c r="D264" s="156"/>
      <c r="E264" s="156"/>
      <c r="F264" s="155"/>
      <c r="G264" s="155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85"/>
    </row>
    <row r="265" spans="1:23" ht="12">
      <c r="A265" s="53"/>
      <c r="B265" s="53"/>
      <c r="C265" s="53"/>
      <c r="D265" s="156"/>
      <c r="E265" s="156"/>
      <c r="F265" s="155"/>
      <c r="G265" s="155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85"/>
    </row>
    <row r="266" spans="1:23" ht="12">
      <c r="A266" s="53"/>
      <c r="B266" s="53"/>
      <c r="C266" s="53"/>
      <c r="D266" s="156"/>
      <c r="E266" s="156"/>
      <c r="F266" s="155"/>
      <c r="G266" s="155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85"/>
    </row>
    <row r="267" spans="1:23" ht="12">
      <c r="A267" s="53"/>
      <c r="B267" s="53"/>
      <c r="C267" s="53"/>
      <c r="D267" s="156"/>
      <c r="E267" s="156"/>
      <c r="F267" s="155"/>
      <c r="G267" s="155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85"/>
    </row>
    <row r="268" spans="1:23" ht="12">
      <c r="A268" s="53"/>
      <c r="B268" s="53"/>
      <c r="C268" s="53"/>
      <c r="D268" s="156"/>
      <c r="E268" s="156"/>
      <c r="F268" s="155"/>
      <c r="G268" s="155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85"/>
    </row>
    <row r="269" spans="1:23" ht="12">
      <c r="A269" s="53"/>
      <c r="B269" s="53"/>
      <c r="C269" s="53"/>
      <c r="D269" s="156"/>
      <c r="E269" s="156"/>
      <c r="F269" s="155"/>
      <c r="G269" s="155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85"/>
    </row>
    <row r="270" spans="1:23" ht="12">
      <c r="A270" s="53"/>
      <c r="B270" s="53"/>
      <c r="C270" s="53"/>
      <c r="D270" s="156"/>
      <c r="E270" s="156"/>
      <c r="F270" s="155"/>
      <c r="G270" s="155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85"/>
    </row>
    <row r="271" spans="1:23" ht="12">
      <c r="A271" s="53"/>
      <c r="B271" s="53"/>
      <c r="C271" s="53"/>
      <c r="D271" s="156"/>
      <c r="E271" s="156"/>
      <c r="F271" s="155"/>
      <c r="G271" s="155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85"/>
    </row>
    <row r="272" spans="1:23" ht="12">
      <c r="A272" s="53"/>
      <c r="B272" s="53"/>
      <c r="C272" s="53"/>
      <c r="D272" s="156"/>
      <c r="E272" s="156"/>
      <c r="F272" s="155"/>
      <c r="G272" s="155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85"/>
    </row>
    <row r="273" spans="1:23" ht="12">
      <c r="A273" s="53"/>
      <c r="B273" s="53"/>
      <c r="C273" s="53"/>
      <c r="D273" s="156"/>
      <c r="E273" s="156"/>
      <c r="F273" s="155"/>
      <c r="G273" s="155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85"/>
    </row>
    <row r="274" spans="1:23" ht="12">
      <c r="A274" s="53"/>
      <c r="B274" s="53"/>
      <c r="C274" s="53"/>
      <c r="D274" s="156"/>
      <c r="E274" s="156"/>
      <c r="F274" s="155"/>
      <c r="G274" s="155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85"/>
    </row>
    <row r="275" spans="1:23" ht="12">
      <c r="A275" s="53"/>
      <c r="B275" s="53"/>
      <c r="C275" s="53"/>
      <c r="D275" s="156"/>
      <c r="E275" s="156"/>
      <c r="F275" s="155"/>
      <c r="G275" s="155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85"/>
    </row>
    <row r="276" spans="1:23" ht="12">
      <c r="A276" s="53"/>
      <c r="B276" s="53"/>
      <c r="C276" s="53"/>
      <c r="D276" s="156"/>
      <c r="E276" s="156"/>
      <c r="F276" s="155"/>
      <c r="G276" s="155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85"/>
    </row>
    <row r="277" spans="1:23" ht="12">
      <c r="A277" s="53"/>
      <c r="B277" s="53"/>
      <c r="C277" s="53"/>
      <c r="D277" s="156"/>
      <c r="E277" s="156"/>
      <c r="F277" s="155"/>
      <c r="G277" s="155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85"/>
    </row>
    <row r="278" spans="1:23" ht="12">
      <c r="A278" s="53"/>
      <c r="B278" s="53"/>
      <c r="C278" s="53"/>
      <c r="D278" s="156"/>
      <c r="E278" s="156"/>
      <c r="F278" s="155"/>
      <c r="G278" s="155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85"/>
    </row>
    <row r="279" spans="1:23" ht="12">
      <c r="A279" s="53"/>
      <c r="B279" s="53"/>
      <c r="C279" s="53"/>
      <c r="D279" s="156"/>
      <c r="E279" s="156"/>
      <c r="F279" s="155"/>
      <c r="G279" s="155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85"/>
    </row>
    <row r="280" spans="1:23" ht="12">
      <c r="A280" s="53"/>
      <c r="B280" s="53"/>
      <c r="C280" s="53"/>
      <c r="D280" s="156"/>
      <c r="E280" s="156"/>
      <c r="F280" s="155"/>
      <c r="G280" s="155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85"/>
    </row>
    <row r="281" spans="1:23" ht="12">
      <c r="A281" s="53"/>
      <c r="B281" s="53"/>
      <c r="C281" s="53"/>
      <c r="D281" s="156"/>
      <c r="E281" s="156"/>
      <c r="F281" s="155"/>
      <c r="G281" s="155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85"/>
    </row>
    <row r="282" spans="1:23" ht="12">
      <c r="A282" s="53"/>
      <c r="B282" s="53"/>
      <c r="C282" s="53"/>
      <c r="D282" s="156"/>
      <c r="E282" s="156"/>
      <c r="F282" s="155"/>
      <c r="G282" s="155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85"/>
    </row>
    <row r="283" spans="1:23" ht="12">
      <c r="A283" s="53"/>
      <c r="B283" s="53"/>
      <c r="C283" s="53"/>
      <c r="D283" s="156"/>
      <c r="E283" s="156"/>
      <c r="F283" s="155"/>
      <c r="G283" s="155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85"/>
    </row>
    <row r="284" spans="1:23" ht="12">
      <c r="A284" s="53"/>
      <c r="B284" s="53"/>
      <c r="C284" s="53"/>
      <c r="D284" s="156"/>
      <c r="E284" s="156"/>
      <c r="F284" s="155"/>
      <c r="G284" s="155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85"/>
    </row>
    <row r="285" spans="1:23" ht="12">
      <c r="A285" s="53"/>
      <c r="B285" s="53"/>
      <c r="C285" s="53"/>
      <c r="D285" s="156"/>
      <c r="E285" s="156"/>
      <c r="F285" s="155"/>
      <c r="G285" s="155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85"/>
    </row>
    <row r="286" spans="1:23" ht="12">
      <c r="A286" s="53"/>
      <c r="B286" s="53"/>
      <c r="C286" s="53"/>
      <c r="D286" s="156"/>
      <c r="E286" s="156"/>
      <c r="F286" s="155"/>
      <c r="G286" s="155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85"/>
    </row>
    <row r="287" spans="1:23" ht="12">
      <c r="A287" s="53"/>
      <c r="B287" s="53"/>
      <c r="C287" s="53"/>
      <c r="D287" s="156"/>
      <c r="E287" s="156"/>
      <c r="F287" s="155"/>
      <c r="G287" s="155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85"/>
    </row>
    <row r="288" spans="1:23" ht="12">
      <c r="A288" s="53"/>
      <c r="B288" s="53"/>
      <c r="C288" s="53"/>
      <c r="D288" s="156"/>
      <c r="E288" s="156"/>
      <c r="F288" s="155"/>
      <c r="G288" s="155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85"/>
    </row>
    <row r="289" spans="1:23" ht="12">
      <c r="A289" s="53"/>
      <c r="B289" s="53"/>
      <c r="C289" s="53"/>
      <c r="D289" s="156"/>
      <c r="E289" s="156"/>
      <c r="F289" s="155"/>
      <c r="G289" s="155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85"/>
    </row>
    <row r="290" spans="1:23" ht="12">
      <c r="A290" s="53"/>
      <c r="B290" s="53"/>
      <c r="C290" s="53"/>
      <c r="D290" s="156"/>
      <c r="E290" s="156"/>
      <c r="F290" s="155"/>
      <c r="G290" s="155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85"/>
    </row>
    <row r="291" spans="1:23" ht="12">
      <c r="A291" s="53"/>
      <c r="B291" s="53"/>
      <c r="C291" s="53"/>
      <c r="D291" s="156"/>
      <c r="E291" s="156"/>
      <c r="F291" s="155"/>
      <c r="G291" s="155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85"/>
    </row>
    <row r="292" spans="1:23" ht="12">
      <c r="A292" s="53"/>
      <c r="B292" s="53"/>
      <c r="C292" s="53"/>
      <c r="D292" s="156"/>
      <c r="E292" s="156"/>
      <c r="F292" s="155"/>
      <c r="G292" s="155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85"/>
    </row>
    <row r="293" spans="1:23" ht="12">
      <c r="A293" s="53"/>
      <c r="B293" s="53"/>
      <c r="C293" s="53"/>
      <c r="D293" s="156"/>
      <c r="E293" s="156"/>
      <c r="F293" s="155"/>
      <c r="G293" s="155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85"/>
    </row>
    <row r="294" spans="1:23" ht="12">
      <c r="A294" s="53"/>
      <c r="B294" s="53"/>
      <c r="C294" s="53"/>
      <c r="D294" s="156"/>
      <c r="E294" s="156"/>
      <c r="F294" s="155"/>
      <c r="G294" s="155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85"/>
    </row>
    <row r="295" spans="1:23" ht="12">
      <c r="A295" s="53"/>
      <c r="B295" s="53"/>
      <c r="C295" s="53"/>
      <c r="D295" s="156"/>
      <c r="E295" s="156"/>
      <c r="F295" s="155"/>
      <c r="G295" s="155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85"/>
    </row>
    <row r="296" spans="1:23" ht="12">
      <c r="A296" s="53"/>
      <c r="B296" s="53"/>
      <c r="C296" s="53"/>
      <c r="D296" s="156"/>
      <c r="E296" s="156"/>
      <c r="F296" s="155"/>
      <c r="G296" s="155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85"/>
    </row>
    <row r="297" spans="1:23" ht="12">
      <c r="A297" s="53"/>
      <c r="B297" s="53"/>
      <c r="C297" s="53"/>
      <c r="D297" s="156"/>
      <c r="E297" s="156"/>
      <c r="F297" s="155"/>
      <c r="G297" s="155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85"/>
    </row>
    <row r="298" spans="1:23" ht="12">
      <c r="A298" s="53"/>
      <c r="B298" s="53"/>
      <c r="C298" s="53"/>
      <c r="D298" s="156"/>
      <c r="E298" s="156"/>
      <c r="F298" s="155"/>
      <c r="G298" s="155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85"/>
    </row>
    <row r="299" spans="1:23" ht="12">
      <c r="A299" s="53"/>
      <c r="B299" s="53"/>
      <c r="C299" s="53"/>
      <c r="D299" s="156"/>
      <c r="E299" s="156"/>
      <c r="F299" s="155"/>
      <c r="G299" s="155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85"/>
    </row>
    <row r="300" spans="1:23" ht="12">
      <c r="A300" s="53"/>
      <c r="B300" s="53"/>
      <c r="C300" s="53"/>
      <c r="D300" s="156"/>
      <c r="E300" s="156"/>
      <c r="F300" s="155"/>
      <c r="G300" s="155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85"/>
    </row>
    <row r="301" spans="1:23" ht="12">
      <c r="A301" s="53"/>
      <c r="B301" s="53"/>
      <c r="C301" s="53"/>
      <c r="D301" s="156"/>
      <c r="E301" s="156"/>
      <c r="F301" s="155"/>
      <c r="G301" s="155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85"/>
    </row>
    <row r="302" spans="1:23" ht="12">
      <c r="A302" s="53"/>
      <c r="B302" s="53"/>
      <c r="C302" s="53"/>
      <c r="D302" s="156"/>
      <c r="E302" s="156"/>
      <c r="F302" s="155"/>
      <c r="G302" s="155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85"/>
    </row>
    <row r="303" spans="1:23" ht="12">
      <c r="A303" s="53"/>
      <c r="B303" s="53"/>
      <c r="C303" s="53"/>
      <c r="D303" s="156"/>
      <c r="E303" s="156"/>
      <c r="F303" s="155"/>
      <c r="G303" s="155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85"/>
    </row>
    <row r="304" spans="1:23" ht="12">
      <c r="A304" s="53"/>
      <c r="B304" s="53"/>
      <c r="C304" s="53"/>
      <c r="D304" s="156"/>
      <c r="E304" s="156"/>
      <c r="F304" s="155"/>
      <c r="G304" s="155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85"/>
    </row>
    <row r="305" spans="1:23" ht="12">
      <c r="A305" s="53"/>
      <c r="B305" s="53"/>
      <c r="C305" s="53"/>
      <c r="D305" s="156"/>
      <c r="E305" s="156"/>
      <c r="F305" s="155"/>
      <c r="G305" s="155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85"/>
    </row>
    <row r="306" spans="1:23" ht="12">
      <c r="A306" s="53"/>
      <c r="B306" s="53"/>
      <c r="C306" s="53"/>
      <c r="D306" s="156"/>
      <c r="E306" s="156"/>
      <c r="F306" s="155"/>
      <c r="G306" s="155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85"/>
    </row>
    <row r="307" spans="1:23" ht="12">
      <c r="A307" s="53"/>
      <c r="B307" s="53"/>
      <c r="C307" s="53"/>
      <c r="D307" s="156"/>
      <c r="E307" s="156"/>
      <c r="F307" s="155"/>
      <c r="G307" s="155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85"/>
    </row>
  </sheetData>
  <sheetProtection/>
  <mergeCells count="298">
    <mergeCell ref="I138:V138"/>
    <mergeCell ref="I117:K117"/>
    <mergeCell ref="O117:S117"/>
    <mergeCell ref="I116:K116"/>
    <mergeCell ref="M110:P110"/>
    <mergeCell ref="M121:N121"/>
    <mergeCell ref="S48:V48"/>
    <mergeCell ref="I109:J109"/>
    <mergeCell ref="I132:V132"/>
    <mergeCell ref="I118:V118"/>
    <mergeCell ref="S37:U37"/>
    <mergeCell ref="M81:N81"/>
    <mergeCell ref="M84:N84"/>
    <mergeCell ref="I126:V126"/>
    <mergeCell ref="P97:R97"/>
    <mergeCell ref="L74:V74"/>
    <mergeCell ref="L77:U77"/>
    <mergeCell ref="S67:U67"/>
    <mergeCell ref="M116:N116"/>
    <mergeCell ref="I34:K34"/>
    <mergeCell ref="M94:N94"/>
    <mergeCell ref="P96:R96"/>
    <mergeCell ref="M97:N97"/>
    <mergeCell ref="M107:P107"/>
    <mergeCell ref="I110:J110"/>
    <mergeCell ref="M79:N79"/>
    <mergeCell ref="P92:R92"/>
    <mergeCell ref="I107:J107"/>
    <mergeCell ref="P81:R81"/>
    <mergeCell ref="I220:V220"/>
    <mergeCell ref="I3:Z4"/>
    <mergeCell ref="M93:N93"/>
    <mergeCell ref="P93:R93"/>
    <mergeCell ref="M82:N82"/>
    <mergeCell ref="M85:N85"/>
    <mergeCell ref="I30:K30"/>
    <mergeCell ref="M124:N124"/>
    <mergeCell ref="O114:S114"/>
    <mergeCell ref="O123:R123"/>
    <mergeCell ref="I125:V125"/>
    <mergeCell ref="I255:V255"/>
    <mergeCell ref="N215:V215"/>
    <mergeCell ref="I239:S239"/>
    <mergeCell ref="I253:V253"/>
    <mergeCell ref="I235:V235"/>
    <mergeCell ref="S204:V204"/>
    <mergeCell ref="I186:V186"/>
    <mergeCell ref="I251:V251"/>
    <mergeCell ref="I230:V230"/>
    <mergeCell ref="I122:J122"/>
    <mergeCell ref="P120:S120"/>
    <mergeCell ref="I232:V232"/>
    <mergeCell ref="P49:V49"/>
    <mergeCell ref="P86:R86"/>
    <mergeCell ref="L78:V78"/>
    <mergeCell ref="M83:N83"/>
    <mergeCell ref="L76:V76"/>
    <mergeCell ref="I231:V231"/>
    <mergeCell ref="I203:V203"/>
    <mergeCell ref="I229:V229"/>
    <mergeCell ref="O116:R116"/>
    <mergeCell ref="M117:N117"/>
    <mergeCell ref="I227:R227"/>
    <mergeCell ref="I211:V211"/>
    <mergeCell ref="I196:V196"/>
    <mergeCell ref="I215:M215"/>
    <mergeCell ref="I228:V228"/>
    <mergeCell ref="O124:S124"/>
    <mergeCell ref="R218:V218"/>
    <mergeCell ref="S210:U210"/>
    <mergeCell ref="I192:V192"/>
    <mergeCell ref="I156:V156"/>
    <mergeCell ref="S106:V106"/>
    <mergeCell ref="J102:K102"/>
    <mergeCell ref="M92:N92"/>
    <mergeCell ref="M120:N120"/>
    <mergeCell ref="I205:V205"/>
    <mergeCell ref="S164:V164"/>
    <mergeCell ref="I165:V165"/>
    <mergeCell ref="R217:V217"/>
    <mergeCell ref="R99:V99"/>
    <mergeCell ref="J101:K101"/>
    <mergeCell ref="M95:N95"/>
    <mergeCell ref="I225:V225"/>
    <mergeCell ref="R226:V226"/>
    <mergeCell ref="I223:V223"/>
    <mergeCell ref="S148:V148"/>
    <mergeCell ref="I189:V189"/>
    <mergeCell ref="I141:V141"/>
    <mergeCell ref="I214:V214"/>
    <mergeCell ref="I207:S207"/>
    <mergeCell ref="I191:V191"/>
    <mergeCell ref="I209:V209"/>
    <mergeCell ref="I169:V169"/>
    <mergeCell ref="I178:V178"/>
    <mergeCell ref="I174:V174"/>
    <mergeCell ref="I170:V170"/>
    <mergeCell ref="I212:S212"/>
    <mergeCell ref="S201:V201"/>
    <mergeCell ref="I179:V179"/>
    <mergeCell ref="I208:K208"/>
    <mergeCell ref="S199:U199"/>
    <mergeCell ref="I198:V198"/>
    <mergeCell ref="I173:V173"/>
    <mergeCell ref="I194:V194"/>
    <mergeCell ref="S185:V185"/>
    <mergeCell ref="I180:V180"/>
    <mergeCell ref="I181:V181"/>
    <mergeCell ref="I187:V187"/>
    <mergeCell ref="A199:A200"/>
    <mergeCell ref="M131:N131"/>
    <mergeCell ref="I142:V142"/>
    <mergeCell ref="I193:V193"/>
    <mergeCell ref="I144:V144"/>
    <mergeCell ref="I197:V197"/>
    <mergeCell ref="I195:V195"/>
    <mergeCell ref="I190:V190"/>
    <mergeCell ref="I149:V149"/>
    <mergeCell ref="I160:V160"/>
    <mergeCell ref="AB83:AD83"/>
    <mergeCell ref="AB87:AD87"/>
    <mergeCell ref="AB86:AD86"/>
    <mergeCell ref="P85:R85"/>
    <mergeCell ref="AB89:AD89"/>
    <mergeCell ref="AB91:AD91"/>
    <mergeCell ref="AB90:AD90"/>
    <mergeCell ref="P90:R90"/>
    <mergeCell ref="P88:R88"/>
    <mergeCell ref="B250:B251"/>
    <mergeCell ref="A249:A250"/>
    <mergeCell ref="C242:C243"/>
    <mergeCell ref="B241:B242"/>
    <mergeCell ref="B233:B234"/>
    <mergeCell ref="I236:V236"/>
    <mergeCell ref="I238:V238"/>
    <mergeCell ref="I248:V248"/>
    <mergeCell ref="R233:V233"/>
    <mergeCell ref="R249:V249"/>
    <mergeCell ref="I247:V247"/>
    <mergeCell ref="AB51:AD51"/>
    <mergeCell ref="AB52:AD52"/>
    <mergeCell ref="AB54:AD54"/>
    <mergeCell ref="AB55:AD55"/>
    <mergeCell ref="AB65:AD65"/>
    <mergeCell ref="AB57:AD57"/>
    <mergeCell ref="AB59:AD59"/>
    <mergeCell ref="AB60:AD60"/>
    <mergeCell ref="AB58:AD58"/>
    <mergeCell ref="AC75:AE75"/>
    <mergeCell ref="I237:V237"/>
    <mergeCell ref="AB92:AD92"/>
    <mergeCell ref="AB94:AD94"/>
    <mergeCell ref="AB97:AD97"/>
    <mergeCell ref="I139:V139"/>
    <mergeCell ref="M127:N127"/>
    <mergeCell ref="J104:K104"/>
    <mergeCell ref="AC76:AE76"/>
    <mergeCell ref="I206:V206"/>
    <mergeCell ref="AC74:AE74"/>
    <mergeCell ref="AB81:AD81"/>
    <mergeCell ref="M115:N115"/>
    <mergeCell ref="S111:V111"/>
    <mergeCell ref="O122:S122"/>
    <mergeCell ref="I163:V163"/>
    <mergeCell ref="I153:V153"/>
    <mergeCell ref="I157:V157"/>
    <mergeCell ref="I158:V158"/>
    <mergeCell ref="I137:V137"/>
    <mergeCell ref="I182:V182"/>
    <mergeCell ref="I202:V202"/>
    <mergeCell ref="AC72:AE72"/>
    <mergeCell ref="AC70:AE70"/>
    <mergeCell ref="B140:B141"/>
    <mergeCell ref="C111:C112"/>
    <mergeCell ref="I119:V119"/>
    <mergeCell ref="M113:N113"/>
    <mergeCell ref="O115:S115"/>
    <mergeCell ref="M114:N114"/>
    <mergeCell ref="M108:O108"/>
    <mergeCell ref="I168:V168"/>
    <mergeCell ref="C252:C253"/>
    <mergeCell ref="C226:C227"/>
    <mergeCell ref="C133:C134"/>
    <mergeCell ref="C164:C165"/>
    <mergeCell ref="C148:C149"/>
    <mergeCell ref="I167:V167"/>
    <mergeCell ref="M208:S208"/>
    <mergeCell ref="I184:V184"/>
    <mergeCell ref="I175:S175"/>
    <mergeCell ref="S155:V155"/>
    <mergeCell ref="I162:V162"/>
    <mergeCell ref="I150:V150"/>
    <mergeCell ref="I171:V171"/>
    <mergeCell ref="I161:V161"/>
    <mergeCell ref="I152:V152"/>
    <mergeCell ref="I172:V172"/>
    <mergeCell ref="I166:V166"/>
    <mergeCell ref="I154:V154"/>
    <mergeCell ref="P47:V47"/>
    <mergeCell ref="I43:K43"/>
    <mergeCell ref="P89:R89"/>
    <mergeCell ref="P84:R84"/>
    <mergeCell ref="P94:R94"/>
    <mergeCell ref="I159:V159"/>
    <mergeCell ref="I136:V136"/>
    <mergeCell ref="O130:R130"/>
    <mergeCell ref="S146:V146"/>
    <mergeCell ref="S80:V80"/>
    <mergeCell ref="I35:K35"/>
    <mergeCell ref="Q145:V145"/>
    <mergeCell ref="M86:N86"/>
    <mergeCell ref="O131:S131"/>
    <mergeCell ref="S107:V107"/>
    <mergeCell ref="M109:P109"/>
    <mergeCell ref="J73:K73"/>
    <mergeCell ref="L71:V71"/>
    <mergeCell ref="I67:J67"/>
    <mergeCell ref="L75:V75"/>
    <mergeCell ref="I147:V147"/>
    <mergeCell ref="Q133:V133"/>
    <mergeCell ref="S140:V140"/>
    <mergeCell ref="P113:S113"/>
    <mergeCell ref="Q9:V9"/>
    <mergeCell ref="I33:J33"/>
    <mergeCell ref="I31:J31"/>
    <mergeCell ref="O27:V27"/>
    <mergeCell ref="I32:J32"/>
    <mergeCell ref="I27:J27"/>
    <mergeCell ref="I36:K36"/>
    <mergeCell ref="I40:K40"/>
    <mergeCell ref="A1:V1"/>
    <mergeCell ref="A3:C3"/>
    <mergeCell ref="K27:M27"/>
    <mergeCell ref="I28:K28"/>
    <mergeCell ref="I29:K29"/>
    <mergeCell ref="Q5:V5"/>
    <mergeCell ref="O6:V6"/>
    <mergeCell ref="N8:U8"/>
    <mergeCell ref="W2:Z2"/>
    <mergeCell ref="I112:V112"/>
    <mergeCell ref="M88:N88"/>
    <mergeCell ref="P82:R82"/>
    <mergeCell ref="P83:R83"/>
    <mergeCell ref="I108:J108"/>
    <mergeCell ref="O7:V7"/>
    <mergeCell ref="I98:U98"/>
    <mergeCell ref="L70:V70"/>
    <mergeCell ref="P87:R87"/>
    <mergeCell ref="I37:K37"/>
    <mergeCell ref="I254:V254"/>
    <mergeCell ref="I134:V134"/>
    <mergeCell ref="I135:V135"/>
    <mergeCell ref="I151:V151"/>
    <mergeCell ref="I177:V177"/>
    <mergeCell ref="L49:O49"/>
    <mergeCell ref="L73:V73"/>
    <mergeCell ref="O128:S128"/>
    <mergeCell ref="M128:N128"/>
    <mergeCell ref="I42:K42"/>
    <mergeCell ref="M89:N89"/>
    <mergeCell ref="L69:V69"/>
    <mergeCell ref="K39:M39"/>
    <mergeCell ref="I45:K45"/>
    <mergeCell ref="I39:J39"/>
    <mergeCell ref="I44:K44"/>
    <mergeCell ref="O39:V39"/>
    <mergeCell ref="M87:N87"/>
    <mergeCell ref="I68:Z68"/>
    <mergeCell ref="I256:V256"/>
    <mergeCell ref="S104:V104"/>
    <mergeCell ref="S176:V176"/>
    <mergeCell ref="M130:N130"/>
    <mergeCell ref="M122:N122"/>
    <mergeCell ref="I183:P183"/>
    <mergeCell ref="I216:R216"/>
    <mergeCell ref="M123:N123"/>
    <mergeCell ref="I143:V143"/>
    <mergeCell ref="I213:V213"/>
    <mergeCell ref="I105:V105"/>
    <mergeCell ref="I49:K49"/>
    <mergeCell ref="I100:V100"/>
    <mergeCell ref="L72:V72"/>
    <mergeCell ref="J103:K103"/>
    <mergeCell ref="I80:K80"/>
    <mergeCell ref="P91:R91"/>
    <mergeCell ref="M91:N91"/>
    <mergeCell ref="M90:N90"/>
    <mergeCell ref="M96:N96"/>
    <mergeCell ref="I188:V188"/>
    <mergeCell ref="I129:J129"/>
    <mergeCell ref="O121:S121"/>
    <mergeCell ref="I38:S38"/>
    <mergeCell ref="I46:S46"/>
    <mergeCell ref="I41:K41"/>
    <mergeCell ref="O129:S129"/>
    <mergeCell ref="M129:N129"/>
    <mergeCell ref="P95:R95"/>
    <mergeCell ref="P127:S127"/>
  </mergeCells>
  <printOptions horizontalCentered="1"/>
  <pageMargins left="0" right="0.2362204724409449" top="0.7480314960629921" bottom="0.7480314960629921" header="0.31496062992125984" footer="0.31496062992125984"/>
  <pageSetup cellComments="asDisplayed" horizontalDpi="600" verticalDpi="600" orientation="landscape" paperSize="9" r:id="rId3"/>
  <headerFooter>
    <oddFooter>&amp;C&amp;"새굴림,보통"&amp;9&amp;P/&amp;N&amp;R&amp;"새굴림,보통"&amp;10씨튼장애인직업재활센터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3.875" style="918" bestFit="1" customWidth="1"/>
    <col min="2" max="3" width="9.00390625" style="918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김도성</dc:creator>
  <cp:keywords/>
  <dc:description/>
  <cp:lastModifiedBy>USER</cp:lastModifiedBy>
  <cp:lastPrinted>2021-12-22T05:49:53Z</cp:lastPrinted>
  <dcterms:created xsi:type="dcterms:W3CDTF">1998-12-22T01:15:21Z</dcterms:created>
  <dcterms:modified xsi:type="dcterms:W3CDTF">2021-12-22T05:54:44Z</dcterms:modified>
  <cp:category/>
  <cp:version/>
  <cp:contentType/>
  <cp:contentStatus/>
</cp:coreProperties>
</file>